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4\"/>
    </mc:Choice>
  </mc:AlternateContent>
  <xr:revisionPtr revIDLastSave="0" documentId="13_ncr:1_{CC9A6DAC-A1DE-4C29-8FC3-3BAACCF207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Men!$J$4:$J$198</definedName>
    <definedName name="_xlnm._FilterDatabase" localSheetId="0" hidden="1">Team!$I$29:$N$38</definedName>
    <definedName name="_xlnm._FilterDatabase" localSheetId="1" hidden="1">Women!$J$4:$J$117</definedName>
    <definedName name="_xlnm.Print_Area" localSheetId="2">Men!$A$1:$J$199</definedName>
    <definedName name="_xlnm.Print_Area" localSheetId="1">Women!$A$1:$K$114</definedName>
    <definedName name="_xlnm.Print_Titles" localSheetId="2">Men!$1:$4</definedName>
    <definedName name="_xlnm.Print_Titles" localSheetId="1">Women!$1:$4</definedName>
  </definedNames>
  <calcPr calcId="181029"/>
</workbook>
</file>

<file path=xl/calcChain.xml><?xml version="1.0" encoding="utf-8"?>
<calcChain xmlns="http://schemas.openxmlformats.org/spreadsheetml/2006/main">
  <c r="X195" i="2" l="1"/>
  <c r="X193" i="2"/>
  <c r="X183" i="2"/>
  <c r="X177" i="2"/>
  <c r="X175" i="2"/>
  <c r="X172" i="2"/>
  <c r="X155" i="2"/>
  <c r="X149" i="2"/>
  <c r="X112" i="2"/>
  <c r="X103" i="2"/>
  <c r="X100" i="2"/>
  <c r="X88" i="2"/>
  <c r="X68" i="2"/>
  <c r="X55" i="2"/>
  <c r="X32" i="2"/>
  <c r="X11" i="2"/>
  <c r="W188" i="2"/>
  <c r="W181" i="2"/>
  <c r="W179" i="2"/>
  <c r="W174" i="2"/>
  <c r="W173" i="2"/>
  <c r="W171" i="2"/>
  <c r="W168" i="2"/>
  <c r="W164" i="2"/>
  <c r="W163" i="2"/>
  <c r="W159" i="2"/>
  <c r="W157" i="2"/>
  <c r="W156" i="2"/>
  <c r="W153" i="2"/>
  <c r="W150" i="2"/>
  <c r="W148" i="2"/>
  <c r="W147" i="2"/>
  <c r="W134" i="2"/>
  <c r="W133" i="2"/>
  <c r="W130" i="2"/>
  <c r="W129" i="2"/>
  <c r="W119" i="2"/>
  <c r="W116" i="2"/>
  <c r="W110" i="2"/>
  <c r="W105" i="2"/>
  <c r="W102" i="2"/>
  <c r="W99" i="2"/>
  <c r="W84" i="2"/>
  <c r="W79" i="2"/>
  <c r="W62" i="2"/>
  <c r="W40" i="2"/>
  <c r="W37" i="2"/>
  <c r="W31" i="2"/>
  <c r="W25" i="2"/>
  <c r="W10" i="2"/>
  <c r="V198" i="2"/>
  <c r="V189" i="2"/>
  <c r="V178" i="2"/>
  <c r="V167" i="2"/>
  <c r="V161" i="2"/>
  <c r="V146" i="2"/>
  <c r="V142" i="2"/>
  <c r="V141" i="2"/>
  <c r="V139" i="2"/>
  <c r="V138" i="2"/>
  <c r="V132" i="2"/>
  <c r="V131" i="2"/>
  <c r="V127" i="2"/>
  <c r="V126" i="2"/>
  <c r="V120" i="2"/>
  <c r="V113" i="2"/>
  <c r="V108" i="2"/>
  <c r="V107" i="2"/>
  <c r="V104" i="2"/>
  <c r="V98" i="2"/>
  <c r="V94" i="2"/>
  <c r="V93" i="2"/>
  <c r="V91" i="2"/>
  <c r="V89" i="2"/>
  <c r="V78" i="2"/>
  <c r="V77" i="2"/>
  <c r="V75" i="2"/>
  <c r="V74" i="2"/>
  <c r="V57" i="2"/>
  <c r="V43" i="2"/>
  <c r="V30" i="2"/>
  <c r="V12" i="2"/>
  <c r="V8" i="2"/>
  <c r="U197" i="2"/>
  <c r="U194" i="2"/>
  <c r="U191" i="2"/>
  <c r="U170" i="2"/>
  <c r="U169" i="2"/>
  <c r="U162" i="2"/>
  <c r="U154" i="2"/>
  <c r="U152" i="2"/>
  <c r="U151" i="2"/>
  <c r="U143" i="2"/>
  <c r="U136" i="2"/>
  <c r="U128" i="2"/>
  <c r="U125" i="2"/>
  <c r="U117" i="2"/>
  <c r="U114" i="2"/>
  <c r="U82" i="2"/>
  <c r="U80" i="2"/>
  <c r="U72" i="2"/>
  <c r="U71" i="2"/>
  <c r="U70" i="2"/>
  <c r="U69" i="2"/>
  <c r="U65" i="2"/>
  <c r="U61" i="2"/>
  <c r="U48" i="2"/>
  <c r="U41" i="2"/>
  <c r="U24" i="2"/>
  <c r="U19" i="2"/>
  <c r="U18" i="2"/>
  <c r="U17" i="2"/>
  <c r="U15" i="2"/>
  <c r="T190" i="2"/>
  <c r="T180" i="2"/>
  <c r="T158" i="2"/>
  <c r="T145" i="2"/>
  <c r="T135" i="2"/>
  <c r="T124" i="2"/>
  <c r="T122" i="2"/>
  <c r="T109" i="2"/>
  <c r="T97" i="2"/>
  <c r="T96" i="2"/>
  <c r="T95" i="2"/>
  <c r="T92" i="2"/>
  <c r="T85" i="2"/>
  <c r="T83" i="2"/>
  <c r="T81" i="2"/>
  <c r="T67" i="2"/>
  <c r="T58" i="2"/>
  <c r="S196" i="2"/>
  <c r="S187" i="2"/>
  <c r="S186" i="2"/>
  <c r="S184" i="2"/>
  <c r="S182" i="2"/>
  <c r="S166" i="2"/>
  <c r="S160" i="2"/>
  <c r="S144" i="2"/>
  <c r="S123" i="2"/>
  <c r="S118" i="2"/>
  <c r="S115" i="2"/>
  <c r="S111" i="2"/>
  <c r="S47" i="2"/>
  <c r="S45" i="2"/>
  <c r="B200" i="2"/>
  <c r="S200" i="2"/>
  <c r="T200" i="2"/>
  <c r="U200" i="2"/>
  <c r="V200" i="2"/>
  <c r="W200" i="2"/>
  <c r="X200" i="2"/>
  <c r="B201" i="2"/>
  <c r="S201" i="2"/>
  <c r="T201" i="2"/>
  <c r="U201" i="2"/>
  <c r="V201" i="2"/>
  <c r="W201" i="2"/>
  <c r="X201" i="2"/>
  <c r="B202" i="2"/>
  <c r="B203" i="2"/>
  <c r="U203" i="2"/>
  <c r="V203" i="2"/>
  <c r="W203" i="2"/>
  <c r="B204" i="2"/>
  <c r="U204" i="2"/>
  <c r="V204" i="2"/>
  <c r="W204" i="2"/>
  <c r="B205" i="2"/>
  <c r="B206" i="2"/>
  <c r="U206" i="2"/>
  <c r="W206" i="2"/>
  <c r="U207" i="2"/>
  <c r="W207" i="2"/>
  <c r="U209" i="2"/>
  <c r="W209" i="2"/>
  <c r="U210" i="2"/>
  <c r="W210" i="2"/>
  <c r="Q195" i="2"/>
  <c r="Q193" i="2"/>
  <c r="Q183" i="2"/>
  <c r="Q177" i="2"/>
  <c r="Q175" i="2"/>
  <c r="Q172" i="2"/>
  <c r="Q165" i="2"/>
  <c r="Q155" i="2"/>
  <c r="Q149" i="2"/>
  <c r="Q112" i="2"/>
  <c r="Q106" i="2"/>
  <c r="Q103" i="2"/>
  <c r="Q100" i="2"/>
  <c r="Q88" i="2"/>
  <c r="Q68" i="2"/>
  <c r="Q55" i="2"/>
  <c r="Q32" i="2"/>
  <c r="Q11" i="2"/>
  <c r="Q9" i="2"/>
  <c r="P188" i="2"/>
  <c r="P181" i="2"/>
  <c r="P179" i="2"/>
  <c r="P174" i="2"/>
  <c r="P173" i="2"/>
  <c r="P171" i="2"/>
  <c r="P168" i="2"/>
  <c r="P164" i="2"/>
  <c r="P163" i="2"/>
  <c r="P159" i="2"/>
  <c r="P157" i="2"/>
  <c r="P156" i="2"/>
  <c r="P153" i="2"/>
  <c r="P150" i="2"/>
  <c r="P148" i="2"/>
  <c r="P147" i="2"/>
  <c r="P134" i="2"/>
  <c r="P133" i="2"/>
  <c r="P130" i="2"/>
  <c r="P129" i="2"/>
  <c r="P119" i="2"/>
  <c r="P116" i="2"/>
  <c r="P110" i="2"/>
  <c r="P105" i="2"/>
  <c r="P102" i="2"/>
  <c r="P101" i="2"/>
  <c r="P99" i="2"/>
  <c r="P84" i="2"/>
  <c r="P79" i="2"/>
  <c r="P66" i="2"/>
  <c r="P62" i="2"/>
  <c r="P40" i="2"/>
  <c r="P39" i="2"/>
  <c r="P37" i="2"/>
  <c r="P36" i="2"/>
  <c r="P34" i="2"/>
  <c r="P31" i="2"/>
  <c r="P27" i="2"/>
  <c r="P25" i="2"/>
  <c r="P22" i="2"/>
  <c r="P10" i="2"/>
  <c r="O198" i="2"/>
  <c r="O189" i="2"/>
  <c r="O185" i="2"/>
  <c r="O178" i="2"/>
  <c r="O167" i="2"/>
  <c r="O161" i="2"/>
  <c r="O146" i="2"/>
  <c r="O142" i="2"/>
  <c r="O141" i="2"/>
  <c r="O139" i="2"/>
  <c r="O138" i="2"/>
  <c r="O137" i="2"/>
  <c r="O132" i="2"/>
  <c r="O131" i="2"/>
  <c r="O127" i="2"/>
  <c r="O126" i="2"/>
  <c r="O121" i="2"/>
  <c r="O120" i="2"/>
  <c r="O113" i="2"/>
  <c r="O108" i="2"/>
  <c r="O107" i="2"/>
  <c r="O104" i="2"/>
  <c r="O98" i="2"/>
  <c r="O94" i="2"/>
  <c r="O93" i="2"/>
  <c r="O91" i="2"/>
  <c r="O89" i="2"/>
  <c r="O86" i="2"/>
  <c r="O78" i="2"/>
  <c r="O77" i="2"/>
  <c r="O75" i="2"/>
  <c r="O74" i="2"/>
  <c r="O73" i="2"/>
  <c r="O64" i="2"/>
  <c r="O57" i="2"/>
  <c r="O53" i="2"/>
  <c r="O51" i="2"/>
  <c r="O43" i="2"/>
  <c r="O38" i="2"/>
  <c r="O35" i="2"/>
  <c r="O33" i="2"/>
  <c r="O30" i="2"/>
  <c r="O28" i="2"/>
  <c r="O26" i="2"/>
  <c r="O21" i="2"/>
  <c r="O16" i="2"/>
  <c r="O12" i="2"/>
  <c r="O8" i="2"/>
  <c r="O6" i="2"/>
  <c r="O5" i="2"/>
  <c r="N197" i="2"/>
  <c r="N194" i="2"/>
  <c r="N191" i="2"/>
  <c r="N170" i="2"/>
  <c r="N169" i="2"/>
  <c r="N162" i="2"/>
  <c r="N154" i="2"/>
  <c r="N152" i="2"/>
  <c r="N151" i="2"/>
  <c r="N143" i="2"/>
  <c r="N140" i="2"/>
  <c r="N136" i="2"/>
  <c r="N128" i="2"/>
  <c r="N125" i="2"/>
  <c r="N117" i="2"/>
  <c r="N114" i="2"/>
  <c r="N90" i="2"/>
  <c r="N87" i="2"/>
  <c r="N82" i="2"/>
  <c r="N80" i="2"/>
  <c r="N72" i="2"/>
  <c r="N71" i="2"/>
  <c r="N70" i="2"/>
  <c r="N69" i="2"/>
  <c r="N65" i="2"/>
  <c r="N63" i="2"/>
  <c r="N61" i="2"/>
  <c r="N60" i="2"/>
  <c r="N59" i="2"/>
  <c r="N56" i="2"/>
  <c r="N54" i="2"/>
  <c r="N52" i="2"/>
  <c r="N50" i="2"/>
  <c r="N49" i="2"/>
  <c r="N48" i="2"/>
  <c r="N46" i="2"/>
  <c r="N41" i="2"/>
  <c r="N24" i="2"/>
  <c r="N19" i="2"/>
  <c r="N18" i="2"/>
  <c r="N17" i="2"/>
  <c r="N15" i="2"/>
  <c r="N14" i="2"/>
  <c r="N13" i="2"/>
  <c r="N7" i="2"/>
  <c r="M190" i="2"/>
  <c r="M180" i="2"/>
  <c r="M158" i="2"/>
  <c r="M145" i="2"/>
  <c r="M135" i="2"/>
  <c r="M124" i="2"/>
  <c r="M122" i="2"/>
  <c r="M109" i="2"/>
  <c r="M97" i="2"/>
  <c r="M96" i="2"/>
  <c r="M95" i="2"/>
  <c r="M92" i="2"/>
  <c r="M85" i="2"/>
  <c r="M83" i="2"/>
  <c r="M81" i="2"/>
  <c r="M67" i="2"/>
  <c r="M58" i="2"/>
  <c r="M44" i="2"/>
  <c r="M23" i="2"/>
  <c r="M20" i="2"/>
  <c r="L196" i="2"/>
  <c r="L192" i="2"/>
  <c r="L187" i="2"/>
  <c r="L186" i="2"/>
  <c r="L184" i="2"/>
  <c r="L182" i="2"/>
  <c r="L176" i="2"/>
  <c r="L166" i="2"/>
  <c r="L160" i="2"/>
  <c r="L144" i="2"/>
  <c r="L123" i="2"/>
  <c r="L118" i="2"/>
  <c r="L115" i="2"/>
  <c r="L111" i="2"/>
  <c r="L76" i="2"/>
  <c r="L47" i="2"/>
  <c r="L45" i="2"/>
  <c r="L42" i="2"/>
  <c r="L29" i="2"/>
  <c r="X106" i="1"/>
  <c r="X91" i="1"/>
  <c r="X88" i="1"/>
  <c r="X35" i="1"/>
  <c r="X19" i="1"/>
  <c r="W109" i="1"/>
  <c r="W105" i="1"/>
  <c r="W103" i="1"/>
  <c r="W102" i="1"/>
  <c r="W101" i="1"/>
  <c r="W99" i="1"/>
  <c r="W98" i="1"/>
  <c r="W95" i="1"/>
  <c r="W92" i="1"/>
  <c r="W84" i="1"/>
  <c r="W79" i="1"/>
  <c r="W74" i="1"/>
  <c r="W73" i="1"/>
  <c r="W71" i="1"/>
  <c r="W68" i="1"/>
  <c r="W64" i="1"/>
  <c r="W60" i="1"/>
  <c r="W47" i="1"/>
  <c r="W43" i="1"/>
  <c r="W39" i="1"/>
  <c r="W28" i="1"/>
  <c r="W27" i="1"/>
  <c r="W26" i="1"/>
  <c r="W8" i="1"/>
  <c r="V97" i="1"/>
  <c r="V94" i="1"/>
  <c r="V93" i="1"/>
  <c r="V83" i="1"/>
  <c r="V80" i="1"/>
  <c r="V62" i="1"/>
  <c r="V55" i="1"/>
  <c r="V54" i="1"/>
  <c r="V53" i="1"/>
  <c r="V50" i="1"/>
  <c r="V46" i="1"/>
  <c r="V33" i="1"/>
  <c r="V29" i="1"/>
  <c r="V25" i="1"/>
  <c r="V24" i="1"/>
  <c r="V16" i="1"/>
  <c r="V14" i="1"/>
  <c r="V7" i="1"/>
  <c r="U89" i="1"/>
  <c r="U82" i="1"/>
  <c r="U78" i="1"/>
  <c r="U75" i="1"/>
  <c r="U72" i="1"/>
  <c r="U70" i="1"/>
  <c r="U67" i="1"/>
  <c r="U56" i="1"/>
  <c r="U52" i="1"/>
  <c r="U48" i="1"/>
  <c r="U42" i="1"/>
  <c r="U40" i="1"/>
  <c r="U36" i="1"/>
  <c r="U34" i="1"/>
  <c r="U10" i="1"/>
  <c r="T107" i="1"/>
  <c r="T104" i="1"/>
  <c r="T85" i="1"/>
  <c r="T76" i="1"/>
  <c r="T69" i="1"/>
  <c r="T66" i="1"/>
  <c r="T59" i="1"/>
  <c r="T57" i="1"/>
  <c r="T49" i="1"/>
  <c r="T41" i="1"/>
  <c r="T37" i="1"/>
  <c r="T32" i="1"/>
  <c r="T22" i="1"/>
  <c r="T18" i="1"/>
  <c r="T13" i="1"/>
  <c r="T9" i="1"/>
  <c r="S112" i="1"/>
  <c r="S111" i="1"/>
  <c r="S110" i="1"/>
  <c r="S108" i="1"/>
  <c r="S100" i="1"/>
  <c r="S96" i="1"/>
  <c r="S86" i="1"/>
  <c r="S63" i="1"/>
  <c r="S51" i="1"/>
  <c r="S30" i="1"/>
  <c r="Q114" i="1"/>
  <c r="Q113" i="1"/>
  <c r="Q106" i="1"/>
  <c r="Q91" i="1"/>
  <c r="Q88" i="1"/>
  <c r="Q44" i="1"/>
  <c r="Q35" i="1"/>
  <c r="Q19" i="1"/>
  <c r="P109" i="1"/>
  <c r="P105" i="1"/>
  <c r="P103" i="1"/>
  <c r="P102" i="1"/>
  <c r="P101" i="1"/>
  <c r="P99" i="1"/>
  <c r="P98" i="1"/>
  <c r="P95" i="1"/>
  <c r="P92" i="1"/>
  <c r="P87" i="1"/>
  <c r="P84" i="1"/>
  <c r="P79" i="1"/>
  <c r="P74" i="1"/>
  <c r="P73" i="1"/>
  <c r="P71" i="1"/>
  <c r="P68" i="1"/>
  <c r="P64" i="1"/>
  <c r="P61" i="1"/>
  <c r="P60" i="1"/>
  <c r="P58" i="1"/>
  <c r="P47" i="1"/>
  <c r="P43" i="1"/>
  <c r="P39" i="1"/>
  <c r="P38" i="1"/>
  <c r="P28" i="1"/>
  <c r="P27" i="1"/>
  <c r="P26" i="1"/>
  <c r="P21" i="1"/>
  <c r="P20" i="1"/>
  <c r="P8" i="1"/>
  <c r="O97" i="1"/>
  <c r="O94" i="1"/>
  <c r="O93" i="1"/>
  <c r="O83" i="1"/>
  <c r="O80" i="1"/>
  <c r="O77" i="1"/>
  <c r="O65" i="1"/>
  <c r="O62" i="1"/>
  <c r="O55" i="1"/>
  <c r="O54" i="1"/>
  <c r="O53" i="1"/>
  <c r="O50" i="1"/>
  <c r="O46" i="1"/>
  <c r="O33" i="1"/>
  <c r="O31" i="1"/>
  <c r="O29" i="1"/>
  <c r="O25" i="1"/>
  <c r="O24" i="1"/>
  <c r="O23" i="1"/>
  <c r="O17" i="1"/>
  <c r="O16" i="1"/>
  <c r="O14" i="1"/>
  <c r="O11" i="1"/>
  <c r="O7" i="1"/>
  <c r="O6" i="1"/>
  <c r="O5" i="1"/>
  <c r="N90" i="1"/>
  <c r="N89" i="1"/>
  <c r="N82" i="1"/>
  <c r="N78" i="1"/>
  <c r="N75" i="1"/>
  <c r="N72" i="1"/>
  <c r="N70" i="1"/>
  <c r="N67" i="1"/>
  <c r="N56" i="1"/>
  <c r="N52" i="1"/>
  <c r="N48" i="1"/>
  <c r="N42" i="1"/>
  <c r="N40" i="1"/>
  <c r="N36" i="1"/>
  <c r="N34" i="1"/>
  <c r="N15" i="1"/>
  <c r="N10" i="1"/>
  <c r="M107" i="1"/>
  <c r="M104" i="1"/>
  <c r="M85" i="1"/>
  <c r="M76" i="1"/>
  <c r="M69" i="1"/>
  <c r="M66" i="1"/>
  <c r="M59" i="1"/>
  <c r="M57" i="1"/>
  <c r="M49" i="1"/>
  <c r="M45" i="1"/>
  <c r="M41" i="1"/>
  <c r="M37" i="1"/>
  <c r="M32" i="1"/>
  <c r="M22" i="1"/>
  <c r="M18" i="1"/>
  <c r="M13" i="1"/>
  <c r="M12" i="1"/>
  <c r="M9" i="1"/>
  <c r="L112" i="1"/>
  <c r="L111" i="1"/>
  <c r="L110" i="1"/>
  <c r="L108" i="1"/>
  <c r="L100" i="1"/>
  <c r="L96" i="1"/>
  <c r="L86" i="1"/>
  <c r="L81" i="1"/>
  <c r="L63" i="1"/>
  <c r="L51" i="1"/>
  <c r="L30" i="1"/>
  <c r="L4" i="1"/>
  <c r="M92" i="3" l="1"/>
  <c r="M91" i="3"/>
  <c r="M88" i="3"/>
  <c r="M87" i="3"/>
  <c r="M86" i="3"/>
  <c r="F91" i="3"/>
  <c r="F90" i="3"/>
  <c r="F88" i="3"/>
  <c r="F87" i="3"/>
  <c r="F86" i="3"/>
  <c r="M85" i="3"/>
  <c r="F85" i="3"/>
  <c r="F70" i="3"/>
  <c r="F68" i="3"/>
  <c r="F66" i="3"/>
  <c r="F65" i="3"/>
  <c r="F64" i="3"/>
  <c r="M71" i="3"/>
  <c r="M68" i="3"/>
  <c r="M66" i="3"/>
  <c r="M65" i="3"/>
  <c r="M64" i="3"/>
  <c r="M63" i="3"/>
  <c r="F63" i="3"/>
  <c r="J57" i="3" l="1"/>
  <c r="J56" i="3"/>
  <c r="J55" i="3"/>
  <c r="J53" i="3"/>
  <c r="J52" i="3"/>
  <c r="J54" i="3"/>
  <c r="J110" i="3" l="1"/>
  <c r="J106" i="3"/>
  <c r="J108" i="3"/>
  <c r="J107" i="3"/>
  <c r="J111" i="3"/>
  <c r="J109" i="3"/>
  <c r="J82" i="3"/>
  <c r="J80" i="3"/>
  <c r="J81" i="3"/>
  <c r="J79" i="3"/>
  <c r="J77" i="3"/>
  <c r="J78" i="3"/>
  <c r="B121" i="1"/>
  <c r="B120" i="1"/>
  <c r="B119" i="1"/>
  <c r="B118" i="1"/>
  <c r="B117" i="1"/>
  <c r="B116" i="1"/>
  <c r="B122" i="1" l="1"/>
  <c r="X131" i="1" l="1"/>
  <c r="W131" i="1"/>
  <c r="V131" i="1"/>
  <c r="U131" i="1"/>
  <c r="T131" i="1"/>
  <c r="S131" i="1"/>
  <c r="Q131" i="1"/>
  <c r="P131" i="1"/>
  <c r="O131" i="1"/>
  <c r="N131" i="1"/>
  <c r="M131" i="1"/>
  <c r="L131" i="1"/>
  <c r="P3" i="1"/>
  <c r="N8" i="3" s="1"/>
  <c r="N66" i="3" s="1"/>
  <c r="O116" i="1"/>
  <c r="N10" i="3" s="1"/>
  <c r="N67" i="3" s="1"/>
  <c r="N4" i="1"/>
  <c r="V3" i="1"/>
  <c r="N29" i="3" s="1"/>
  <c r="N85" i="3" s="1"/>
  <c r="P4" i="1"/>
  <c r="O3" i="1"/>
  <c r="N6" i="3" s="1"/>
  <c r="N63" i="3" s="1"/>
  <c r="T117" i="1"/>
  <c r="P116" i="1"/>
  <c r="N11" i="3" s="1"/>
  <c r="N72" i="3" s="1"/>
  <c r="W120" i="1"/>
  <c r="P117" i="1"/>
  <c r="O119" i="1"/>
  <c r="N13" i="3" s="1"/>
  <c r="N70" i="3" s="1"/>
  <c r="S116" i="1"/>
  <c r="N47" i="3" s="1"/>
  <c r="N100" i="3" s="1"/>
  <c r="Q4" i="1"/>
  <c r="N3" i="1"/>
  <c r="N9" i="3" s="1"/>
  <c r="N65" i="3" s="1"/>
  <c r="V119" i="1"/>
  <c r="N37" i="3" s="1"/>
  <c r="N94" i="3" s="1"/>
  <c r="W117" i="1"/>
  <c r="V123" i="1"/>
  <c r="W122" i="1"/>
  <c r="N44" i="3" s="1"/>
  <c r="N101" i="3" s="1"/>
  <c r="S4" i="1"/>
  <c r="T119" i="1"/>
  <c r="N40" i="3" s="1"/>
  <c r="N96" i="3" s="1"/>
  <c r="T4" i="1"/>
  <c r="T120" i="1"/>
  <c r="U117" i="1"/>
  <c r="T3" i="1"/>
  <c r="N30" i="3" s="1"/>
  <c r="N86" i="3" s="1"/>
  <c r="U116" i="1"/>
  <c r="N36" i="3" s="1"/>
  <c r="N93" i="3" s="1"/>
  <c r="S117" i="1"/>
  <c r="U3" i="1"/>
  <c r="N32" i="3" s="1"/>
  <c r="N88" i="3" s="1"/>
  <c r="X3" i="1"/>
  <c r="N39" i="3" s="1"/>
  <c r="N91" i="3" s="1"/>
  <c r="V116" i="1"/>
  <c r="N33" i="3" s="1"/>
  <c r="N89" i="3" s="1"/>
  <c r="V122" i="1"/>
  <c r="N43" i="3" s="1"/>
  <c r="N98" i="3" s="1"/>
  <c r="V4" i="1"/>
  <c r="T116" i="1"/>
  <c r="N34" i="3" s="1"/>
  <c r="N90" i="3" s="1"/>
  <c r="V120" i="1"/>
  <c r="X4" i="1"/>
  <c r="V117" i="1"/>
  <c r="S3" i="1"/>
  <c r="N38" i="3" s="1"/>
  <c r="N92" i="3" s="1"/>
  <c r="W123" i="1"/>
  <c r="W3" i="1"/>
  <c r="N31" i="3" s="1"/>
  <c r="N87" i="3" s="1"/>
  <c r="O117" i="1"/>
  <c r="O120" i="1"/>
  <c r="O4" i="1"/>
  <c r="Q3" i="1"/>
  <c r="N15" i="3" s="1"/>
  <c r="N68" i="3" s="1"/>
  <c r="J25" i="3"/>
  <c r="M3" i="1"/>
  <c r="N7" i="3" s="1"/>
  <c r="N64" i="3" s="1"/>
  <c r="M4" i="1"/>
  <c r="L3" i="1"/>
  <c r="N16" i="3" s="1"/>
  <c r="N71" i="3" s="1"/>
  <c r="W116" i="1"/>
  <c r="N35" i="3" s="1"/>
  <c r="N95" i="3" s="1"/>
  <c r="W119" i="1"/>
  <c r="N41" i="3" s="1"/>
  <c r="N99" i="3" s="1"/>
  <c r="W4" i="1"/>
  <c r="J21" i="3"/>
  <c r="J22" i="3"/>
  <c r="J24" i="3"/>
  <c r="J23" i="3"/>
  <c r="J26" i="3"/>
  <c r="U4" i="1" l="1"/>
  <c r="U120" i="1" l="1"/>
  <c r="U119" i="1"/>
  <c r="N42" i="3" s="1"/>
  <c r="N97" i="3" s="1"/>
  <c r="Q4" i="2" l="1"/>
  <c r="Q212" i="2"/>
  <c r="N4" i="2"/>
  <c r="N212" i="2"/>
  <c r="G40" i="3"/>
  <c r="G95" i="3" s="1"/>
  <c r="S4" i="2"/>
  <c r="S212" i="2"/>
  <c r="G44" i="3"/>
  <c r="G98" i="3" s="1"/>
  <c r="O4" i="2"/>
  <c r="O212" i="2"/>
  <c r="G36" i="3"/>
  <c r="G93" i="3" s="1"/>
  <c r="G46" i="3"/>
  <c r="G100" i="3" s="1"/>
  <c r="X4" i="2"/>
  <c r="X212" i="2"/>
  <c r="W4" i="2"/>
  <c r="W212" i="2"/>
  <c r="G39" i="3"/>
  <c r="G96" i="3" s="1"/>
  <c r="V4" i="2"/>
  <c r="V212" i="2"/>
  <c r="T4" i="2"/>
  <c r="T212" i="2"/>
  <c r="U4" i="2"/>
  <c r="U212" i="2"/>
  <c r="G41" i="3"/>
  <c r="G97" i="3" s="1"/>
  <c r="G48" i="3"/>
  <c r="G101" i="3" s="1"/>
  <c r="G35" i="3"/>
  <c r="G92" i="3" s="1"/>
  <c r="P3" i="2"/>
  <c r="G8" i="3" s="1"/>
  <c r="G65" i="3" s="1"/>
  <c r="P4" i="2"/>
  <c r="P212" i="2"/>
  <c r="M4" i="2"/>
  <c r="M212" i="2"/>
  <c r="L4" i="2"/>
  <c r="L212" i="2"/>
  <c r="U3" i="2"/>
  <c r="G29" i="3" s="1"/>
  <c r="G85" i="3" s="1"/>
  <c r="T3" i="2"/>
  <c r="G34" i="3" s="1"/>
  <c r="G90" i="3" s="1"/>
  <c r="X3" i="2"/>
  <c r="G33" i="3" s="1"/>
  <c r="G88" i="3" s="1"/>
  <c r="W3" i="2"/>
  <c r="G30" i="3" s="1"/>
  <c r="G86" i="3" s="1"/>
  <c r="V3" i="2"/>
  <c r="G31" i="3" s="1"/>
  <c r="G87" i="3" s="1"/>
  <c r="S3" i="2"/>
  <c r="G37" i="3" s="1"/>
  <c r="G91" i="3" s="1"/>
  <c r="L3" i="2"/>
  <c r="G13" i="3" s="1"/>
  <c r="G70" i="3" s="1"/>
  <c r="M3" i="2"/>
  <c r="G11" i="3" s="1"/>
  <c r="G66" i="3" s="1"/>
  <c r="Q3" i="2"/>
  <c r="G12" i="3" s="1"/>
  <c r="N3" i="2"/>
  <c r="G7" i="3" s="1"/>
  <c r="O3" i="2"/>
  <c r="G6" i="3" s="1"/>
  <c r="G32" i="3"/>
  <c r="G89" i="3" s="1"/>
  <c r="G38" i="3"/>
  <c r="G94" i="3" s="1"/>
  <c r="M117" i="1"/>
  <c r="M116" i="1"/>
  <c r="N12" i="3" s="1"/>
  <c r="N69" i="3" s="1"/>
  <c r="G63" i="3" l="1"/>
  <c r="K77" i="3" s="1"/>
  <c r="G64" i="3"/>
  <c r="K78" i="3" s="1"/>
  <c r="G68" i="3"/>
  <c r="K81" i="3" s="1"/>
  <c r="K80" i="3"/>
  <c r="K23" i="3"/>
  <c r="K82" i="3"/>
  <c r="K26" i="3"/>
  <c r="K79" i="3"/>
  <c r="K24" i="3"/>
  <c r="K21" i="3"/>
  <c r="K22" i="3"/>
  <c r="K25" i="3"/>
  <c r="K111" i="3"/>
  <c r="K57" i="3"/>
  <c r="K106" i="3"/>
  <c r="K52" i="3"/>
  <c r="K108" i="3"/>
  <c r="K54" i="3"/>
  <c r="K110" i="3"/>
  <c r="K56" i="3"/>
  <c r="K109" i="3"/>
  <c r="K55" i="3"/>
  <c r="K107" i="3"/>
  <c r="K53" i="3"/>
  <c r="N117" i="1" l="1"/>
  <c r="N116" i="1"/>
  <c r="N14" i="3"/>
  <c r="G47" i="3"/>
  <c r="G103" i="3" s="1"/>
  <c r="G49" i="3"/>
  <c r="G102" i="3" s="1"/>
  <c r="G43" i="3"/>
  <c r="G99" i="3" s="1"/>
  <c r="W129" i="1" l="1"/>
  <c r="W128" i="1"/>
  <c r="N48" i="3"/>
  <c r="W126" i="1"/>
  <c r="W125" i="1"/>
  <c r="N46" i="3"/>
  <c r="T123" i="1"/>
  <c r="T122" i="1"/>
  <c r="N45" i="3"/>
  <c r="P120" i="1"/>
  <c r="P119" i="1"/>
  <c r="N17" i="3"/>
  <c r="N200" i="2"/>
  <c r="O200" i="2"/>
  <c r="P200" i="2"/>
  <c r="N201" i="2"/>
  <c r="O201" i="2"/>
  <c r="P201" i="2"/>
  <c r="N203" i="2"/>
  <c r="O203" i="2"/>
  <c r="P203" i="2"/>
  <c r="N204" i="2"/>
  <c r="O204" i="2"/>
  <c r="P204" i="2"/>
  <c r="G10" i="3"/>
  <c r="G69" i="3"/>
  <c r="G18" i="3"/>
  <c r="G74" i="3"/>
  <c r="G15" i="3"/>
  <c r="G71" i="3"/>
  <c r="G14" i="3"/>
  <c r="G73" i="3"/>
  <c r="G9" i="3"/>
  <c r="G67" i="3"/>
  <c r="G16" i="3"/>
  <c r="G72" i="3"/>
  <c r="O207" i="2"/>
  <c r="O206" i="2"/>
  <c r="G17" i="3"/>
  <c r="V210" i="2"/>
  <c r="V209" i="2"/>
  <c r="G45" i="3"/>
  <c r="V207" i="2"/>
  <c r="V206" i="2"/>
  <c r="G42" i="3"/>
</calcChain>
</file>

<file path=xl/sharedStrings.xml><?xml version="1.0" encoding="utf-8"?>
<sst xmlns="http://schemas.openxmlformats.org/spreadsheetml/2006/main" count="1883" uniqueCount="527">
  <si>
    <t>F</t>
  </si>
  <si>
    <t>SAS</t>
  </si>
  <si>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</si>
  <si>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</si>
  <si>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</si>
  <si>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</si>
  <si>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</si>
  <si>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</si>
  <si>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</si>
  <si>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</si>
  <si>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</si>
  <si>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</si>
  <si>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St Albans Striders</t>
  </si>
  <si>
    <t>Score</t>
  </si>
  <si>
    <t>Points</t>
  </si>
  <si>
    <t>WOMEN</t>
  </si>
  <si>
    <t>OVERALL</t>
  </si>
  <si>
    <t>VET MEN</t>
  </si>
  <si>
    <t>VET WOMEN</t>
  </si>
  <si>
    <t>Cat</t>
  </si>
  <si>
    <t>Race</t>
  </si>
  <si>
    <t>B-TEAM</t>
  </si>
  <si>
    <t>C-TEAM</t>
  </si>
  <si>
    <t>D-TEAM</t>
  </si>
  <si>
    <t>E-TEAM</t>
  </si>
  <si>
    <t>SAS 'B'</t>
  </si>
  <si>
    <t>Trent Park Running Club</t>
  </si>
  <si>
    <t>TPK 'B'</t>
  </si>
  <si>
    <t>TPK</t>
  </si>
  <si>
    <t>TPK 'C'</t>
  </si>
  <si>
    <t>SAS 'C'</t>
  </si>
  <si>
    <t>SAS 'D'</t>
  </si>
  <si>
    <t>F-TEAM</t>
  </si>
  <si>
    <t>TPK 'D'</t>
  </si>
  <si>
    <t>TPK 'E'</t>
  </si>
  <si>
    <t>ORH</t>
  </si>
  <si>
    <t>ORH 'B'</t>
  </si>
  <si>
    <t>Orion Harriers</t>
  </si>
  <si>
    <t>North Herts Road Runners</t>
  </si>
  <si>
    <t>NHRR</t>
  </si>
  <si>
    <t>NHRR 'B'</t>
  </si>
  <si>
    <t>NHRR 'C'</t>
  </si>
  <si>
    <t>OVERALL VETS</t>
  </si>
  <si>
    <t>SAS 'E'</t>
  </si>
  <si>
    <t>ORH 'C'</t>
  </si>
  <si>
    <t>ORH 'D'</t>
  </si>
  <si>
    <t>ORH 'E'</t>
  </si>
  <si>
    <t>FVS</t>
  </si>
  <si>
    <t>WAT</t>
  </si>
  <si>
    <t>FVS 'B'</t>
  </si>
  <si>
    <t>FVS 'C'</t>
  </si>
  <si>
    <t>WAT 'B'</t>
  </si>
  <si>
    <t>Watford Joggers</t>
  </si>
  <si>
    <t>Fairlands Valley Spartans</t>
  </si>
  <si>
    <t>2024 MID WEEK LEAGUE sponsored by</t>
  </si>
  <si>
    <t>WAT 'C'</t>
  </si>
  <si>
    <t>TPK 'F'</t>
  </si>
  <si>
    <t>NHRR 'D'</t>
  </si>
  <si>
    <t>CUMULATIVEPOSITIONS AFTER 2 RACES</t>
  </si>
  <si>
    <t>S</t>
  </si>
  <si>
    <t>Freya</t>
  </si>
  <si>
    <t>Weddell</t>
  </si>
  <si>
    <t>Hannah</t>
  </si>
  <si>
    <t>Burkhardt</t>
  </si>
  <si>
    <t>Kat</t>
  </si>
  <si>
    <t>Alpe</t>
  </si>
  <si>
    <t>V 35</t>
  </si>
  <si>
    <t>Penny</t>
  </si>
  <si>
    <t>Habbick</t>
  </si>
  <si>
    <t>V 55</t>
  </si>
  <si>
    <t>Anja</t>
  </si>
  <si>
    <t>Greenwood</t>
  </si>
  <si>
    <t>V 45</t>
  </si>
  <si>
    <t>Walker</t>
  </si>
  <si>
    <t>White</t>
  </si>
  <si>
    <t>Rhia</t>
  </si>
  <si>
    <t>Botha</t>
  </si>
  <si>
    <t>Hayley</t>
  </si>
  <si>
    <t>Rogerson</t>
  </si>
  <si>
    <t>Roberts</t>
  </si>
  <si>
    <t>Kate</t>
  </si>
  <si>
    <t>Dixon</t>
  </si>
  <si>
    <t>Rachel</t>
  </si>
  <si>
    <t>Arnott</t>
  </si>
  <si>
    <t>Claire</t>
  </si>
  <si>
    <t>Jenny</t>
  </si>
  <si>
    <t>Maginley</t>
  </si>
  <si>
    <t>Jane</t>
  </si>
  <si>
    <t>Clarke</t>
  </si>
  <si>
    <t>Rache</t>
  </si>
  <si>
    <t>Ormesher</t>
  </si>
  <si>
    <t>Hollie</t>
  </si>
  <si>
    <t>Ryder</t>
  </si>
  <si>
    <t>Tracey</t>
  </si>
  <si>
    <t>Pitcairn</t>
  </si>
  <si>
    <t>Natasha</t>
  </si>
  <si>
    <t>Pitman</t>
  </si>
  <si>
    <t>Christine</t>
  </si>
  <si>
    <t>Kennedy</t>
  </si>
  <si>
    <t>V 65</t>
  </si>
  <si>
    <t>U 20</t>
  </si>
  <si>
    <t>Helen</t>
  </si>
  <si>
    <t>Cartlidge</t>
  </si>
  <si>
    <t>Nicole</t>
  </si>
  <si>
    <t>Hobbs</t>
  </si>
  <si>
    <t>Beata</t>
  </si>
  <si>
    <t>Falkowska</t>
  </si>
  <si>
    <t>Siobhan</t>
  </si>
  <si>
    <t>Weir</t>
  </si>
  <si>
    <t>Phoebe</t>
  </si>
  <si>
    <t>Baxter</t>
  </si>
  <si>
    <t>Harriet</t>
  </si>
  <si>
    <t>Hollis</t>
  </si>
  <si>
    <t>Georgie</t>
  </si>
  <si>
    <t>Noble</t>
  </si>
  <si>
    <t>Louise</t>
  </si>
  <si>
    <t>Bentham</t>
  </si>
  <si>
    <t>Paula</t>
  </si>
  <si>
    <t>Adams</t>
  </si>
  <si>
    <t>Lisa</t>
  </si>
  <si>
    <t>Keogan</t>
  </si>
  <si>
    <t>Luisa</t>
  </si>
  <si>
    <t>Brana</t>
  </si>
  <si>
    <t>Karen</t>
  </si>
  <si>
    <t>Lyons</t>
  </si>
  <si>
    <t>Caroline</t>
  </si>
  <si>
    <t>Thrussell</t>
  </si>
  <si>
    <t>Amelia</t>
  </si>
  <si>
    <t>Davison</t>
  </si>
  <si>
    <t>Katharine</t>
  </si>
  <si>
    <t>Hancox</t>
  </si>
  <si>
    <t>Laura</t>
  </si>
  <si>
    <t>Fairbanks</t>
  </si>
  <si>
    <t>Ruth</t>
  </si>
  <si>
    <t>Kent</t>
  </si>
  <si>
    <t>Yuko</t>
  </si>
  <si>
    <t>Gordon</t>
  </si>
  <si>
    <t>Goldfinch</t>
  </si>
  <si>
    <t>Melissa</t>
  </si>
  <si>
    <t>O'Hare</t>
  </si>
  <si>
    <t>Louisa</t>
  </si>
  <si>
    <t>Pointon*</t>
  </si>
  <si>
    <t>Annie</t>
  </si>
  <si>
    <t>Whitton</t>
  </si>
  <si>
    <t>Marie</t>
  </si>
  <si>
    <t>Natalie</t>
  </si>
  <si>
    <t>Phillips</t>
  </si>
  <si>
    <t>Sue</t>
  </si>
  <si>
    <t>Thomas</t>
  </si>
  <si>
    <t>West</t>
  </si>
  <si>
    <t>Georgia</t>
  </si>
  <si>
    <t>Cairns</t>
  </si>
  <si>
    <t>Mollie</t>
  </si>
  <si>
    <t>Allen</t>
  </si>
  <si>
    <t>Sarah</t>
  </si>
  <si>
    <t>De Los Rios</t>
  </si>
  <si>
    <t>Julianne</t>
  </si>
  <si>
    <t>Nightingale</t>
  </si>
  <si>
    <t>Ann</t>
  </si>
  <si>
    <t>Coleman</t>
  </si>
  <si>
    <t>Howard</t>
  </si>
  <si>
    <t>Claudia</t>
  </si>
  <si>
    <t>Canova</t>
  </si>
  <si>
    <t>Joanna</t>
  </si>
  <si>
    <t>Fowles</t>
  </si>
  <si>
    <t>Anna</t>
  </si>
  <si>
    <t>Waterman</t>
  </si>
  <si>
    <t>Lucy</t>
  </si>
  <si>
    <t>O'Connor</t>
  </si>
  <si>
    <t>Riddell</t>
  </si>
  <si>
    <t>Mills</t>
  </si>
  <si>
    <t>Celine</t>
  </si>
  <si>
    <t>Ledbury</t>
  </si>
  <si>
    <t>Pearce</t>
  </si>
  <si>
    <t>Inch</t>
  </si>
  <si>
    <t>Katherine</t>
  </si>
  <si>
    <t>Taylor</t>
  </si>
  <si>
    <t>Miller</t>
  </si>
  <si>
    <t>Charlotte</t>
  </si>
  <si>
    <t>Holloway</t>
  </si>
  <si>
    <t>Linda</t>
  </si>
  <si>
    <t>Aird</t>
  </si>
  <si>
    <t>Aksoma</t>
  </si>
  <si>
    <t>Bartlett</t>
  </si>
  <si>
    <t>Hawker</t>
  </si>
  <si>
    <t>Sophie</t>
  </si>
  <si>
    <t>Parsons</t>
  </si>
  <si>
    <t>Emily</t>
  </si>
  <si>
    <t>Emmerson</t>
  </si>
  <si>
    <t>Suzy</t>
  </si>
  <si>
    <t>Gill</t>
  </si>
  <si>
    <t>Hudnott</t>
  </si>
  <si>
    <t>Judy</t>
  </si>
  <si>
    <t>King</t>
  </si>
  <si>
    <t>Allworthy</t>
  </si>
  <si>
    <t>Jo</t>
  </si>
  <si>
    <t>Monica</t>
  </si>
  <si>
    <t>Smithson</t>
  </si>
  <si>
    <t>Liz</t>
  </si>
  <si>
    <t>Carvell</t>
  </si>
  <si>
    <t>Callie</t>
  </si>
  <si>
    <t>Chapman</t>
  </si>
  <si>
    <t>Wadey</t>
  </si>
  <si>
    <t>Joanne</t>
  </si>
  <si>
    <t>Hoare</t>
  </si>
  <si>
    <t>Will</t>
  </si>
  <si>
    <t>M</t>
  </si>
  <si>
    <t>Stephen</t>
  </si>
  <si>
    <t>Buckle</t>
  </si>
  <si>
    <t>V 40</t>
  </si>
  <si>
    <t>Oliver</t>
  </si>
  <si>
    <t>Hill</t>
  </si>
  <si>
    <t>Sean</t>
  </si>
  <si>
    <t>Collum</t>
  </si>
  <si>
    <t>John</t>
  </si>
  <si>
    <t>Stead</t>
  </si>
  <si>
    <t>Matthew</t>
  </si>
  <si>
    <t>Cooper</t>
  </si>
  <si>
    <t>Roger</t>
  </si>
  <si>
    <t>V 50</t>
  </si>
  <si>
    <t>Matt</t>
  </si>
  <si>
    <t>Hogsden</t>
  </si>
  <si>
    <t>Chris</t>
  </si>
  <si>
    <t>Dennell</t>
  </si>
  <si>
    <t>Graham</t>
  </si>
  <si>
    <t>Wilkinson</t>
  </si>
  <si>
    <t>Charles</t>
  </si>
  <si>
    <t>Bruce</t>
  </si>
  <si>
    <t>Jason</t>
  </si>
  <si>
    <t>Wray</t>
  </si>
  <si>
    <t>William</t>
  </si>
  <si>
    <t>Bowran</t>
  </si>
  <si>
    <t>Mike</t>
  </si>
  <si>
    <t>David</t>
  </si>
  <si>
    <t>Tom</t>
  </si>
  <si>
    <t>Barclay</t>
  </si>
  <si>
    <t>Adrian</t>
  </si>
  <si>
    <t>Bell</t>
  </si>
  <si>
    <t>Michael</t>
  </si>
  <si>
    <t>McTernan</t>
  </si>
  <si>
    <t>Richard</t>
  </si>
  <si>
    <t>Smith</t>
  </si>
  <si>
    <t>Kirk</t>
  </si>
  <si>
    <t>Ndugu</t>
  </si>
  <si>
    <t>Bennett</t>
  </si>
  <si>
    <t>V 60</t>
  </si>
  <si>
    <t>Scott</t>
  </si>
  <si>
    <t>Aiken</t>
  </si>
  <si>
    <t>Jonathan</t>
  </si>
  <si>
    <t>Ben</t>
  </si>
  <si>
    <t>Nicholson</t>
  </si>
  <si>
    <t>Alex</t>
  </si>
  <si>
    <t>Green</t>
  </si>
  <si>
    <t>Parr</t>
  </si>
  <si>
    <t>Ed</t>
  </si>
  <si>
    <t>Rowley</t>
  </si>
  <si>
    <t>Adam</t>
  </si>
  <si>
    <t>Yorwerth</t>
  </si>
  <si>
    <t>Paul</t>
  </si>
  <si>
    <t>Bob</t>
  </si>
  <si>
    <t>Glasgow</t>
  </si>
  <si>
    <t>Rob</t>
  </si>
  <si>
    <t>Smith*</t>
  </si>
  <si>
    <t xml:space="preserve">Frank </t>
  </si>
  <si>
    <t>Ryan</t>
  </si>
  <si>
    <t>Francis</t>
  </si>
  <si>
    <t>Mannion</t>
  </si>
  <si>
    <t>Gavin</t>
  </si>
  <si>
    <t>Murrison</t>
  </si>
  <si>
    <t>Steve</t>
  </si>
  <si>
    <t>Jermyn</t>
  </si>
  <si>
    <t>James</t>
  </si>
  <si>
    <t>Andy</t>
  </si>
  <si>
    <t>Naylor</t>
  </si>
  <si>
    <t>Philip</t>
  </si>
  <si>
    <t>Harrison</t>
  </si>
  <si>
    <t>Neil</t>
  </si>
  <si>
    <t>McGoun</t>
  </si>
  <si>
    <t>Kunzmann</t>
  </si>
  <si>
    <t>Dan</t>
  </si>
  <si>
    <t>Booth</t>
  </si>
  <si>
    <t>Phu</t>
  </si>
  <si>
    <t>Ly</t>
  </si>
  <si>
    <t>Henry</t>
  </si>
  <si>
    <t>Giddens</t>
  </si>
  <si>
    <t>Toyer</t>
  </si>
  <si>
    <t>Dave</t>
  </si>
  <si>
    <t>Benjamin</t>
  </si>
  <si>
    <t>Steere</t>
  </si>
  <si>
    <t>Sam</t>
  </si>
  <si>
    <t>Thompson</t>
  </si>
  <si>
    <t>Wilson</t>
  </si>
  <si>
    <t>Knight</t>
  </si>
  <si>
    <t>Hogan</t>
  </si>
  <si>
    <t>Douglas</t>
  </si>
  <si>
    <t>Hobson</t>
  </si>
  <si>
    <t>Nick</t>
  </si>
  <si>
    <t>Buttenshaw</t>
  </si>
  <si>
    <t>Pickering*</t>
  </si>
  <si>
    <t>Vincent</t>
  </si>
  <si>
    <t>Wright</t>
  </si>
  <si>
    <t>Johnston</t>
  </si>
  <si>
    <t>Elliot</t>
  </si>
  <si>
    <t>Protheroe</t>
  </si>
  <si>
    <t>Zoltan</t>
  </si>
  <si>
    <t>Fodor</t>
  </si>
  <si>
    <t>Moss</t>
  </si>
  <si>
    <t>Darren</t>
  </si>
  <si>
    <t>Matussa</t>
  </si>
  <si>
    <t>Peter</t>
  </si>
  <si>
    <t>Williams</t>
  </si>
  <si>
    <t>Martin</t>
  </si>
  <si>
    <t>Healey</t>
  </si>
  <si>
    <t>Errol</t>
  </si>
  <si>
    <t>Berwin</t>
  </si>
  <si>
    <t>Over</t>
  </si>
  <si>
    <t>Stuart</t>
  </si>
  <si>
    <t>Mark</t>
  </si>
  <si>
    <t>Alan</t>
  </si>
  <si>
    <t>Castle</t>
  </si>
  <si>
    <t>Sherwood</t>
  </si>
  <si>
    <t>Sibbett</t>
  </si>
  <si>
    <t>Jay</t>
  </si>
  <si>
    <t>Papa</t>
  </si>
  <si>
    <t>Herron</t>
  </si>
  <si>
    <t>Edwards</t>
  </si>
  <si>
    <t>Marshall</t>
  </si>
  <si>
    <t>Rose</t>
  </si>
  <si>
    <t>Preston</t>
  </si>
  <si>
    <t>Stevens</t>
  </si>
  <si>
    <t>Edwin</t>
  </si>
  <si>
    <t>Coutts</t>
  </si>
  <si>
    <t>Wong</t>
  </si>
  <si>
    <t>Bradley</t>
  </si>
  <si>
    <t>Bannon</t>
  </si>
  <si>
    <t>Spicer</t>
  </si>
  <si>
    <t>Alec</t>
  </si>
  <si>
    <t>Campbell</t>
  </si>
  <si>
    <t>Marcus</t>
  </si>
  <si>
    <t>Hooper</t>
  </si>
  <si>
    <t>Brian</t>
  </si>
  <si>
    <t>Manktelow</t>
  </si>
  <si>
    <t>Pawel</t>
  </si>
  <si>
    <t>Bogacki</t>
  </si>
  <si>
    <t>Alexey</t>
  </si>
  <si>
    <t>Zherdev</t>
  </si>
  <si>
    <t>Tim</t>
  </si>
  <si>
    <t>Llewellyn</t>
  </si>
  <si>
    <t>Colin</t>
  </si>
  <si>
    <t>Jamie</t>
  </si>
  <si>
    <t>Nelson</t>
  </si>
  <si>
    <t>Robert</t>
  </si>
  <si>
    <t>Farrar</t>
  </si>
  <si>
    <t>Daniel</t>
  </si>
  <si>
    <t>Auld</t>
  </si>
  <si>
    <t>Braybrook</t>
  </si>
  <si>
    <t>Harden</t>
  </si>
  <si>
    <t>Brownlie</t>
  </si>
  <si>
    <t>Andrew</t>
  </si>
  <si>
    <t>Stockings*</t>
  </si>
  <si>
    <t>Brendan</t>
  </si>
  <si>
    <t>Clooney</t>
  </si>
  <si>
    <t>Max</t>
  </si>
  <si>
    <t>Graeme</t>
  </si>
  <si>
    <t>Charlie</t>
  </si>
  <si>
    <t>Arnold</t>
  </si>
  <si>
    <t>Mick</t>
  </si>
  <si>
    <t>Fisher</t>
  </si>
  <si>
    <t>Castaldo</t>
  </si>
  <si>
    <t>Robin</t>
  </si>
  <si>
    <t>Tremaine</t>
  </si>
  <si>
    <t>Jim</t>
  </si>
  <si>
    <t>Hopkins</t>
  </si>
  <si>
    <t>Jack</t>
  </si>
  <si>
    <t>Magan</t>
  </si>
  <si>
    <t>Narendra</t>
  </si>
  <si>
    <t>Pisal</t>
  </si>
  <si>
    <t>Tony</t>
  </si>
  <si>
    <t>Anthony</t>
  </si>
  <si>
    <t>Tutton</t>
  </si>
  <si>
    <t>Nitin</t>
  </si>
  <si>
    <t>Tank</t>
  </si>
  <si>
    <t>Kenison</t>
  </si>
  <si>
    <t>V 70</t>
  </si>
  <si>
    <t>Robson</t>
  </si>
  <si>
    <t>Sant</t>
  </si>
  <si>
    <t>Brown</t>
  </si>
  <si>
    <t>Gibson</t>
  </si>
  <si>
    <t>Bowie</t>
  </si>
  <si>
    <t>Kleanthous</t>
  </si>
  <si>
    <t>Robinson</t>
  </si>
  <si>
    <t>Shing</t>
  </si>
  <si>
    <t>Man</t>
  </si>
  <si>
    <t>Giovanni</t>
  </si>
  <si>
    <t>Ferrari</t>
  </si>
  <si>
    <t>Pete</t>
  </si>
  <si>
    <t>Cook</t>
  </si>
  <si>
    <t>Bagworth</t>
  </si>
  <si>
    <t>Spelman</t>
  </si>
  <si>
    <t>Bulaitis</t>
  </si>
  <si>
    <t>Paulina</t>
  </si>
  <si>
    <t>RACE 4 : Trent Park 10k - Thur 4th July 2024</t>
  </si>
  <si>
    <t>FINAL POSITIONS</t>
  </si>
  <si>
    <t>Relegated</t>
  </si>
  <si>
    <t>Lily</t>
  </si>
  <si>
    <t>Seach</t>
  </si>
  <si>
    <t>Ridley</t>
  </si>
  <si>
    <t>Clarke*</t>
  </si>
  <si>
    <t>Alice</t>
  </si>
  <si>
    <t>Carty</t>
  </si>
  <si>
    <t>Carolyn</t>
  </si>
  <si>
    <t>Watson</t>
  </si>
  <si>
    <t>Dobson McAuley</t>
  </si>
  <si>
    <t>Tanja</t>
  </si>
  <si>
    <t>Vedel</t>
  </si>
  <si>
    <t>Hawkins</t>
  </si>
  <si>
    <t>Wendy</t>
  </si>
  <si>
    <t>Walsh</t>
  </si>
  <si>
    <t>Sikorska</t>
  </si>
  <si>
    <t>Marriott</t>
  </si>
  <si>
    <t>Heidi</t>
  </si>
  <si>
    <t>Collocott</t>
  </si>
  <si>
    <t>Silkstone</t>
  </si>
  <si>
    <t>Rebecca</t>
  </si>
  <si>
    <t>McMurray</t>
  </si>
  <si>
    <t>Cooksley</t>
  </si>
  <si>
    <t>Plumb</t>
  </si>
  <si>
    <t>Janine</t>
  </si>
  <si>
    <t>Humberstone</t>
  </si>
  <si>
    <t>Theodosia</t>
  </si>
  <si>
    <t>Eve</t>
  </si>
  <si>
    <t>Surridge</t>
  </si>
  <si>
    <t>Cross</t>
  </si>
  <si>
    <t>Tharani</t>
  </si>
  <si>
    <t>Staunton</t>
  </si>
  <si>
    <t>Vibeke</t>
  </si>
  <si>
    <t>Bratland</t>
  </si>
  <si>
    <t>Lauretta</t>
  </si>
  <si>
    <t>Aldridge</t>
  </si>
  <si>
    <t>Sharon</t>
  </si>
  <si>
    <t>Deana</t>
  </si>
  <si>
    <t>Lawla</t>
  </si>
  <si>
    <t>Barker</t>
  </si>
  <si>
    <t>Anne</t>
  </si>
  <si>
    <t>Ward</t>
  </si>
  <si>
    <t>Coltman</t>
  </si>
  <si>
    <t>French</t>
  </si>
  <si>
    <t>Elvira</t>
  </si>
  <si>
    <t>Dominguez Red</t>
  </si>
  <si>
    <t>Selby</t>
  </si>
  <si>
    <t>Cameron</t>
  </si>
  <si>
    <t>Dockerill*</t>
  </si>
  <si>
    <t>Sharp</t>
  </si>
  <si>
    <t>Harris-Fry</t>
  </si>
  <si>
    <t>Patrick</t>
  </si>
  <si>
    <t>Luke</t>
  </si>
  <si>
    <t>Jordan</t>
  </si>
  <si>
    <t>Croft</t>
  </si>
  <si>
    <t>Busolini</t>
  </si>
  <si>
    <t>Jowett</t>
  </si>
  <si>
    <t>Josh</t>
  </si>
  <si>
    <t>Seager</t>
  </si>
  <si>
    <t>Zachary</t>
  </si>
  <si>
    <t>Cohen</t>
  </si>
  <si>
    <t>Reed-Wright</t>
  </si>
  <si>
    <t>Logan</t>
  </si>
  <si>
    <t>Christopher</t>
  </si>
  <si>
    <t>Curran</t>
  </si>
  <si>
    <t>Fergus</t>
  </si>
  <si>
    <t>Sheridan</t>
  </si>
  <si>
    <t>Sach</t>
  </si>
  <si>
    <t>Ethan</t>
  </si>
  <si>
    <t>Jackson</t>
  </si>
  <si>
    <t>Dasos</t>
  </si>
  <si>
    <t>Gonnella</t>
  </si>
  <si>
    <t>Jenkins</t>
  </si>
  <si>
    <t>Ames</t>
  </si>
  <si>
    <t>Brackstone</t>
  </si>
  <si>
    <t>Kirby</t>
  </si>
  <si>
    <t>Nicholas</t>
  </si>
  <si>
    <t>Malpeli</t>
  </si>
  <si>
    <t>Reid</t>
  </si>
  <si>
    <t>Davis</t>
  </si>
  <si>
    <t>Jonathon</t>
  </si>
  <si>
    <t>Pitkin</t>
  </si>
  <si>
    <t>Langton</t>
  </si>
  <si>
    <t>Kris</t>
  </si>
  <si>
    <t>Whitmore</t>
  </si>
  <si>
    <t>Owen</t>
  </si>
  <si>
    <t>Ivan</t>
  </si>
  <si>
    <t>Ghouse</t>
  </si>
  <si>
    <t>Gifford</t>
  </si>
  <si>
    <t>O'Keefe</t>
  </si>
  <si>
    <t>Gwilym</t>
  </si>
  <si>
    <t>Kai</t>
  </si>
  <si>
    <t>Wheeler</t>
  </si>
  <si>
    <t>Simmons</t>
  </si>
  <si>
    <t>Damian</t>
  </si>
  <si>
    <t>Christou</t>
  </si>
  <si>
    <t>Elmer</t>
  </si>
  <si>
    <t>Barbosa</t>
  </si>
  <si>
    <t>Swainsbury</t>
  </si>
  <si>
    <t>Simon</t>
  </si>
  <si>
    <t>Carter</t>
  </si>
  <si>
    <t>Williams*</t>
  </si>
  <si>
    <t>Butcher</t>
  </si>
  <si>
    <t>Montgomery</t>
  </si>
  <si>
    <t>Riley</t>
  </si>
  <si>
    <t>Burn</t>
  </si>
  <si>
    <t>Haigh</t>
  </si>
  <si>
    <t>Blackaller</t>
  </si>
  <si>
    <t>Chas</t>
  </si>
  <si>
    <t>Eamonn</t>
  </si>
  <si>
    <t>Cullen</t>
  </si>
  <si>
    <t>Leach</t>
  </si>
  <si>
    <t>Jousiffe</t>
  </si>
  <si>
    <t>Ray</t>
  </si>
  <si>
    <t>Clarabut</t>
  </si>
  <si>
    <t>Domenico</t>
  </si>
  <si>
    <t>Romanelli</t>
  </si>
  <si>
    <t>Birri</t>
  </si>
  <si>
    <t>Phillip</t>
  </si>
  <si>
    <t>Flack</t>
  </si>
  <si>
    <t>Gilroy</t>
  </si>
  <si>
    <t>Gray</t>
  </si>
  <si>
    <t>Holgate</t>
  </si>
  <si>
    <t>Thomson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</si>
</sst>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h:mm:ss"/>
    <numFmt numFmtId="165" formatCode="[$-F400]h:mm:ss\ AM/PM"/>
    <numFmt numFmtId="166" formatCode="m:ss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/>
    <xf numFmtId="3" fontId="1" fillId="0" borderId="0" xfId="0" applyNumberFormat="1" applyFont="1" applyAlignment="1">
      <alignment horizontal="center"/>
    </xf>
    <xf numFmtId="0" fontId="0" fillId="4" borderId="0" xfId="0" applyFill="1"/>
    <xf numFmtId="0" fontId="0" fillId="6" borderId="0" xfId="0" applyFill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3" fontId="1" fillId="0" borderId="5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4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393849</xdr:colOff>
      <xdr:row>3</xdr:row>
      <xdr:rowOff>49007</xdr:rowOff>
    </xdr:to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82D35CA7-CC8E-4732-B29A-F7292355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76D4787-A44C-4699-91DF-7CEA83D8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143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219A748-941C-4B70-843F-09653571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0416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12"/>
  <sheetViews>
    <sheetView tabSelected="1" zoomScale="85" workbookViewId="0"/>
  </sheetViews>
  <sheetFormatPr defaultRowHeight="13.2" x14ac:dyDescent="0.25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  <col min="17" max="26" width="8.88671875" customWidth="1"/>
    <col min="27" max="27" width="5.6640625" bestFit="1" customWidth="1"/>
    <col min="30" max="30" width="2.6640625" customWidth="1"/>
    <col min="31" max="31" width="5.6640625" bestFit="1" customWidth="1"/>
    <col min="34" max="34" width="2.6640625" customWidth="1"/>
    <col min="35" max="35" width="5.6640625" bestFit="1" customWidth="1"/>
    <col min="38" max="38" width="8.6640625" customWidth="1"/>
  </cols>
  <sheetData>
    <row r="1" spans="1:41" ht="49.95" customHeight="1" x14ac:dyDescent="0.25">
      <c r="A1" s="50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AA1" s="4" t="s">
        <v>58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41" x14ac:dyDescent="0.25">
      <c r="A3" s="4" t="s">
        <v>401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AA3" s="3" t="s">
        <v>2</v>
      </c>
      <c r="AB3" s="2" t="s">
        <v>11</v>
      </c>
      <c r="AC3" s="2"/>
      <c r="AD3" s="2"/>
      <c r="AE3" s="2"/>
      <c r="AF3" s="3" t="s">
        <v>14</v>
      </c>
      <c r="AG3" s="3" t="s">
        <v>13</v>
      </c>
      <c r="AH3" s="2"/>
      <c r="AI3" s="3" t="s">
        <v>2</v>
      </c>
      <c r="AJ3" s="2" t="s">
        <v>15</v>
      </c>
      <c r="AK3" s="2"/>
      <c r="AL3" s="2"/>
      <c r="AM3" s="3" t="s">
        <v>14</v>
      </c>
      <c r="AN3" s="3" t="s">
        <v>13</v>
      </c>
    </row>
    <row r="4" spans="1:41" x14ac:dyDescent="0.25">
      <c r="AA4" s="3">
        <v>1</v>
      </c>
      <c r="AB4" s="38" t="s">
        <v>12</v>
      </c>
      <c r="AC4" s="38"/>
      <c r="AD4" s="38"/>
      <c r="AE4" s="38"/>
      <c r="AF4" s="40">
        <v>11</v>
      </c>
      <c r="AG4" s="40">
        <v>536</v>
      </c>
      <c r="AH4" s="2"/>
      <c r="AI4" s="3">
        <v>1</v>
      </c>
      <c r="AJ4" s="38" t="s">
        <v>12</v>
      </c>
      <c r="AK4" s="38"/>
      <c r="AL4" s="38"/>
      <c r="AM4" s="40">
        <v>12</v>
      </c>
      <c r="AN4" s="40">
        <v>166</v>
      </c>
    </row>
    <row r="5" spans="1:41" s="2" customFormat="1" x14ac:dyDescent="0.25">
      <c r="A5" s="3" t="s">
        <v>2</v>
      </c>
      <c r="B5" s="2" t="s">
        <v>11</v>
      </c>
      <c r="F5" s="3" t="s">
        <v>14</v>
      </c>
      <c r="G5" s="3" t="s">
        <v>13</v>
      </c>
      <c r="I5" s="3" t="s">
        <v>2</v>
      </c>
      <c r="J5" s="2" t="s">
        <v>15</v>
      </c>
      <c r="M5" s="3" t="s">
        <v>14</v>
      </c>
      <c r="N5" s="3" t="s">
        <v>13</v>
      </c>
      <c r="AA5" s="1">
        <v>2</v>
      </c>
      <c r="AB5" s="34" t="s">
        <v>37</v>
      </c>
      <c r="AC5" s="34"/>
      <c r="AD5" s="34"/>
      <c r="AE5" s="34"/>
      <c r="AF5" s="42">
        <v>11</v>
      </c>
      <c r="AG5" s="41">
        <v>551</v>
      </c>
      <c r="AH5"/>
      <c r="AI5" s="32">
        <v>2</v>
      </c>
      <c r="AJ5" s="34" t="s">
        <v>38</v>
      </c>
      <c r="AK5" s="34"/>
      <c r="AL5" s="34"/>
      <c r="AM5" s="42">
        <v>9</v>
      </c>
      <c r="AN5" s="41">
        <v>323</v>
      </c>
      <c r="AO5"/>
    </row>
    <row r="6" spans="1:41" s="2" customFormat="1" x14ac:dyDescent="0.25">
      <c r="A6" s="3">
        <v>1</v>
      </c>
      <c r="B6" s="38" t="s">
        <v>12</v>
      </c>
      <c r="C6" s="38"/>
      <c r="D6" s="38"/>
      <c r="E6" s="38"/>
      <c r="F6" s="40">
        <v>6</v>
      </c>
      <c r="G6" s="39">
        <f>Men!$O$3</f>
        <v>210</v>
      </c>
      <c r="I6" s="3">
        <v>1</v>
      </c>
      <c r="J6" s="38" t="s">
        <v>12</v>
      </c>
      <c r="K6" s="38"/>
      <c r="L6" s="38"/>
      <c r="M6" s="40">
        <v>6</v>
      </c>
      <c r="N6" s="39">
        <f>Women!$O$3</f>
        <v>67</v>
      </c>
      <c r="AA6" s="1">
        <v>3</v>
      </c>
      <c r="AB6" s="34" t="s">
        <v>26</v>
      </c>
      <c r="AC6" s="34"/>
      <c r="AD6" s="34"/>
      <c r="AE6" s="34"/>
      <c r="AF6" s="42">
        <v>8</v>
      </c>
      <c r="AG6" s="41">
        <v>798</v>
      </c>
      <c r="AH6"/>
      <c r="AI6" s="32">
        <v>3</v>
      </c>
      <c r="AJ6" s="34" t="s">
        <v>37</v>
      </c>
      <c r="AK6" s="34"/>
      <c r="AL6" s="34"/>
      <c r="AM6" s="42">
        <v>9</v>
      </c>
      <c r="AN6" s="41">
        <v>440</v>
      </c>
      <c r="AO6"/>
    </row>
    <row r="7" spans="1:41" x14ac:dyDescent="0.25">
      <c r="A7" s="1">
        <v>2</v>
      </c>
      <c r="B7" s="34" t="s">
        <v>37</v>
      </c>
      <c r="C7" s="34"/>
      <c r="D7" s="34"/>
      <c r="E7" s="34"/>
      <c r="F7" s="42">
        <v>5</v>
      </c>
      <c r="G7" s="41">
        <f>Men!$N$3</f>
        <v>263</v>
      </c>
      <c r="I7" s="32">
        <v>2</v>
      </c>
      <c r="J7" s="34" t="s">
        <v>38</v>
      </c>
      <c r="K7" s="34"/>
      <c r="L7" s="34"/>
      <c r="M7" s="42">
        <v>5</v>
      </c>
      <c r="N7" s="41">
        <f>Women!$M$3</f>
        <v>152</v>
      </c>
      <c r="AA7" s="1">
        <v>4</v>
      </c>
      <c r="AB7" s="34" t="s">
        <v>38</v>
      </c>
      <c r="AC7" s="34"/>
      <c r="AD7" s="34"/>
      <c r="AE7" s="34"/>
      <c r="AF7" s="42">
        <v>6</v>
      </c>
      <c r="AG7" s="41">
        <v>1260</v>
      </c>
      <c r="AI7" s="32">
        <v>4</v>
      </c>
      <c r="AJ7" s="34" t="s">
        <v>26</v>
      </c>
      <c r="AK7" s="34"/>
      <c r="AL7" s="34"/>
      <c r="AM7" s="42">
        <v>5</v>
      </c>
      <c r="AN7" s="41">
        <v>535</v>
      </c>
    </row>
    <row r="8" spans="1:41" x14ac:dyDescent="0.25">
      <c r="A8" s="1">
        <v>3</v>
      </c>
      <c r="B8" s="34" t="s">
        <v>26</v>
      </c>
      <c r="C8" s="34"/>
      <c r="D8" s="34"/>
      <c r="E8" s="34"/>
      <c r="F8" s="42">
        <v>4</v>
      </c>
      <c r="G8" s="41">
        <f>Men!$P$3</f>
        <v>381</v>
      </c>
      <c r="I8" s="32">
        <v>3</v>
      </c>
      <c r="J8" s="34" t="s">
        <v>26</v>
      </c>
      <c r="K8" s="34"/>
      <c r="L8" s="34"/>
      <c r="M8" s="42">
        <v>4</v>
      </c>
      <c r="N8" s="41">
        <f>Women!$P$3</f>
        <v>175</v>
      </c>
      <c r="AA8" s="1">
        <v>5</v>
      </c>
      <c r="AB8" s="20" t="s">
        <v>36</v>
      </c>
      <c r="AF8" s="1"/>
      <c r="AG8" s="8">
        <v>1479</v>
      </c>
      <c r="AI8" s="32">
        <v>5</v>
      </c>
      <c r="AJ8" s="20" t="s">
        <v>25</v>
      </c>
      <c r="AM8" s="1"/>
      <c r="AN8" s="8">
        <v>553</v>
      </c>
      <c r="AO8" s="2"/>
    </row>
    <row r="9" spans="1:41" x14ac:dyDescent="0.25">
      <c r="A9" s="1">
        <v>4</v>
      </c>
      <c r="B9" s="20" t="s">
        <v>36</v>
      </c>
      <c r="F9" s="1"/>
      <c r="G9" s="8">
        <f>Men!$N$200</f>
        <v>682</v>
      </c>
      <c r="I9" s="32">
        <v>4</v>
      </c>
      <c r="J9" s="34" t="s">
        <v>37</v>
      </c>
      <c r="K9" s="34"/>
      <c r="L9" s="34"/>
      <c r="M9" s="42">
        <v>3</v>
      </c>
      <c r="N9" s="41">
        <f>Women!$N$3</f>
        <v>245</v>
      </c>
      <c r="AA9" s="1">
        <v>6</v>
      </c>
      <c r="AB9" s="34" t="s">
        <v>52</v>
      </c>
      <c r="AC9" s="34"/>
      <c r="AD9" s="34"/>
      <c r="AE9" s="34"/>
      <c r="AF9" s="42">
        <v>4</v>
      </c>
      <c r="AG9" s="41">
        <v>1485</v>
      </c>
      <c r="AI9" s="32">
        <v>6</v>
      </c>
      <c r="AJ9" s="34" t="s">
        <v>52</v>
      </c>
      <c r="AK9" s="35"/>
      <c r="AL9" s="35"/>
      <c r="AM9" s="37">
        <v>5</v>
      </c>
      <c r="AN9" s="36">
        <v>668</v>
      </c>
      <c r="AO9" s="2"/>
    </row>
    <row r="10" spans="1:41" x14ac:dyDescent="0.25">
      <c r="A10" s="1">
        <v>5</v>
      </c>
      <c r="B10" s="20" t="s">
        <v>25</v>
      </c>
      <c r="F10" s="1"/>
      <c r="G10" s="8">
        <f>Men!$O$200</f>
        <v>772</v>
      </c>
      <c r="I10" s="32">
        <v>5</v>
      </c>
      <c r="J10" s="20" t="s">
        <v>25</v>
      </c>
      <c r="M10" s="1"/>
      <c r="N10" s="8">
        <f>Women!$O$116</f>
        <v>259</v>
      </c>
      <c r="AA10" s="1">
        <v>7</v>
      </c>
      <c r="AB10" s="20" t="s">
        <v>25</v>
      </c>
      <c r="AF10" s="1"/>
      <c r="AG10" s="8">
        <v>1841</v>
      </c>
      <c r="AI10" s="32">
        <v>7</v>
      </c>
      <c r="AJ10" s="20" t="s">
        <v>40</v>
      </c>
      <c r="AM10" s="1"/>
      <c r="AN10" s="8">
        <v>940</v>
      </c>
    </row>
    <row r="11" spans="1:41" x14ac:dyDescent="0.25">
      <c r="A11" s="1">
        <v>6</v>
      </c>
      <c r="B11" s="34" t="s">
        <v>38</v>
      </c>
      <c r="C11" s="34"/>
      <c r="D11" s="34"/>
      <c r="E11" s="34"/>
      <c r="F11" s="42">
        <v>3</v>
      </c>
      <c r="G11" s="41">
        <f>Men!$M$3</f>
        <v>793</v>
      </c>
      <c r="I11" s="32">
        <v>6</v>
      </c>
      <c r="J11" s="20" t="s">
        <v>27</v>
      </c>
      <c r="N11" s="8">
        <f>Women!$P$116</f>
        <v>440</v>
      </c>
      <c r="AA11" s="1">
        <v>8</v>
      </c>
      <c r="AB11" s="34" t="s">
        <v>53</v>
      </c>
      <c r="AC11" s="34"/>
      <c r="AD11" s="34"/>
      <c r="AE11" s="34"/>
      <c r="AF11" s="42">
        <v>2</v>
      </c>
      <c r="AG11" s="41">
        <v>2243</v>
      </c>
      <c r="AI11" s="32">
        <v>8</v>
      </c>
      <c r="AJ11" s="20" t="s">
        <v>30</v>
      </c>
      <c r="AN11" s="8">
        <v>1026</v>
      </c>
    </row>
    <row r="12" spans="1:41" x14ac:dyDescent="0.25">
      <c r="A12" s="1">
        <v>7</v>
      </c>
      <c r="B12" s="34" t="s">
        <v>52</v>
      </c>
      <c r="C12" s="34"/>
      <c r="D12" s="34"/>
      <c r="E12" s="34"/>
      <c r="F12" s="42">
        <v>2</v>
      </c>
      <c r="G12" s="41">
        <f>Men!$Q$3</f>
        <v>940</v>
      </c>
      <c r="I12" s="32">
        <v>7</v>
      </c>
      <c r="J12" s="20" t="s">
        <v>40</v>
      </c>
      <c r="M12" s="1"/>
      <c r="N12" s="8">
        <f>Women!$M$116</f>
        <v>474</v>
      </c>
      <c r="AA12" s="1">
        <v>9</v>
      </c>
      <c r="AB12" s="20" t="s">
        <v>27</v>
      </c>
      <c r="AF12" s="32"/>
      <c r="AG12" s="8">
        <v>2360</v>
      </c>
      <c r="AI12" s="32">
        <v>9</v>
      </c>
      <c r="AJ12" s="34" t="s">
        <v>53</v>
      </c>
      <c r="AK12" s="34"/>
      <c r="AL12" s="34"/>
      <c r="AM12" s="42">
        <v>2</v>
      </c>
      <c r="AN12" s="41">
        <v>1123</v>
      </c>
    </row>
    <row r="13" spans="1:41" x14ac:dyDescent="0.25">
      <c r="A13" s="1">
        <v>8</v>
      </c>
      <c r="B13" s="34" t="s">
        <v>53</v>
      </c>
      <c r="C13" s="34"/>
      <c r="D13" s="34"/>
      <c r="E13" s="34"/>
      <c r="F13" s="42">
        <v>1</v>
      </c>
      <c r="G13" s="41">
        <f>Men!$L$3</f>
        <v>1128</v>
      </c>
      <c r="I13" s="32">
        <v>8</v>
      </c>
      <c r="J13" s="20" t="s">
        <v>30</v>
      </c>
      <c r="N13" s="8">
        <f>Women!$O$119</f>
        <v>537</v>
      </c>
      <c r="AA13" s="1">
        <v>10</v>
      </c>
      <c r="AB13" s="20" t="s">
        <v>44</v>
      </c>
      <c r="AF13" s="1"/>
      <c r="AG13" s="8">
        <v>2772</v>
      </c>
      <c r="AI13" s="32">
        <v>10</v>
      </c>
      <c r="AJ13" s="20" t="s">
        <v>27</v>
      </c>
      <c r="AN13" s="8">
        <v>1399</v>
      </c>
    </row>
    <row r="14" spans="1:41" x14ac:dyDescent="0.25">
      <c r="A14" s="1">
        <v>9</v>
      </c>
      <c r="B14" s="20" t="s">
        <v>30</v>
      </c>
      <c r="F14" s="1"/>
      <c r="G14" s="8">
        <f>Men!$O$203</f>
        <v>1254</v>
      </c>
      <c r="I14" s="32">
        <v>9</v>
      </c>
      <c r="J14" s="20" t="s">
        <v>36</v>
      </c>
      <c r="M14" s="1"/>
      <c r="N14" s="8">
        <f>Women!$N$116</f>
        <v>557</v>
      </c>
      <c r="AA14" s="1">
        <v>11</v>
      </c>
      <c r="AB14" s="20" t="s">
        <v>30</v>
      </c>
      <c r="AF14" s="1"/>
      <c r="AG14" s="8">
        <v>3100</v>
      </c>
      <c r="AI14" s="32">
        <v>11</v>
      </c>
      <c r="AJ14" s="20" t="s">
        <v>31</v>
      </c>
      <c r="AM14" s="1"/>
      <c r="AN14" s="8">
        <v>1520</v>
      </c>
    </row>
    <row r="15" spans="1:41" x14ac:dyDescent="0.25">
      <c r="A15" s="1">
        <v>10</v>
      </c>
      <c r="B15" s="20" t="s">
        <v>27</v>
      </c>
      <c r="F15" s="32"/>
      <c r="G15" s="8">
        <f>Men!$P$200</f>
        <v>1259</v>
      </c>
      <c r="I15" s="32">
        <v>10</v>
      </c>
      <c r="J15" s="34" t="s">
        <v>52</v>
      </c>
      <c r="K15" s="35"/>
      <c r="L15" s="35"/>
      <c r="M15" s="37">
        <v>2</v>
      </c>
      <c r="N15" s="36">
        <f>Women!$Q$3</f>
        <v>577</v>
      </c>
      <c r="AA15" s="1">
        <v>12</v>
      </c>
      <c r="AB15" s="20" t="s">
        <v>29</v>
      </c>
      <c r="AF15" s="1"/>
      <c r="AG15" s="8">
        <v>3840</v>
      </c>
      <c r="AI15" s="32"/>
      <c r="AJ15" s="20"/>
      <c r="AN15" s="8"/>
    </row>
    <row r="16" spans="1:41" x14ac:dyDescent="0.25">
      <c r="A16" s="1">
        <v>11</v>
      </c>
      <c r="B16" s="20" t="s">
        <v>44</v>
      </c>
      <c r="F16" s="1"/>
      <c r="G16" s="8">
        <f>Men!$N$203</f>
        <v>1266</v>
      </c>
      <c r="I16" s="32">
        <v>11</v>
      </c>
      <c r="J16" s="34" t="s">
        <v>53</v>
      </c>
      <c r="K16" s="34"/>
      <c r="L16" s="34"/>
      <c r="M16" s="42">
        <v>1</v>
      </c>
      <c r="N16" s="41">
        <f>Women!$L$3</f>
        <v>583</v>
      </c>
      <c r="AA16" s="1">
        <v>13</v>
      </c>
      <c r="AB16" s="20" t="s">
        <v>45</v>
      </c>
      <c r="AF16" s="1"/>
      <c r="AG16" s="8">
        <v>4298</v>
      </c>
      <c r="AI16" s="32"/>
      <c r="AJ16" s="20"/>
      <c r="AM16" s="1"/>
      <c r="AN16" s="8"/>
    </row>
    <row r="17" spans="1:41" x14ac:dyDescent="0.25">
      <c r="A17" s="1">
        <v>12</v>
      </c>
      <c r="B17" s="20" t="s">
        <v>31</v>
      </c>
      <c r="F17" s="1"/>
      <c r="G17" s="8">
        <f>Men!$O$206</f>
        <v>1749</v>
      </c>
      <c r="I17" s="32">
        <v>12</v>
      </c>
      <c r="J17" s="20" t="s">
        <v>29</v>
      </c>
      <c r="N17" s="8">
        <f>Women!$P$119</f>
        <v>650</v>
      </c>
      <c r="AA17" s="1"/>
      <c r="AB17" s="20"/>
      <c r="AF17" s="1"/>
      <c r="AG17" s="8"/>
      <c r="AI17" s="32"/>
      <c r="AJ17" s="20"/>
      <c r="AN17" s="8"/>
    </row>
    <row r="18" spans="1:41" x14ac:dyDescent="0.25">
      <c r="A18" s="1">
        <v>13</v>
      </c>
      <c r="B18" s="20" t="s">
        <v>29</v>
      </c>
      <c r="F18" s="1"/>
      <c r="G18" s="8">
        <f>Men!$P$203</f>
        <v>1822</v>
      </c>
      <c r="I18" s="32"/>
      <c r="J18" s="20"/>
      <c r="M18" s="1"/>
      <c r="N18" s="8"/>
      <c r="AE18" s="10" t="s">
        <v>2</v>
      </c>
      <c r="AF18" s="11" t="s">
        <v>16</v>
      </c>
      <c r="AG18" s="11"/>
      <c r="AH18" s="11"/>
      <c r="AI18" s="12"/>
      <c r="AJ18" s="13" t="s">
        <v>14</v>
      </c>
      <c r="AK18" s="14" t="s">
        <v>13</v>
      </c>
      <c r="AM18" s="1"/>
      <c r="AN18" s="1"/>
    </row>
    <row r="19" spans="1:41" x14ac:dyDescent="0.25">
      <c r="A19" s="1"/>
      <c r="B19" s="20"/>
      <c r="F19" s="32"/>
      <c r="G19" s="8"/>
      <c r="I19" s="32"/>
      <c r="J19" s="20"/>
      <c r="N19" s="8"/>
      <c r="AA19" s="2"/>
      <c r="AB19" s="2"/>
      <c r="AC19" s="2"/>
      <c r="AD19" s="2"/>
      <c r="AE19" s="15">
        <v>1</v>
      </c>
      <c r="AF19" s="2" t="s">
        <v>12</v>
      </c>
      <c r="AG19" s="2"/>
      <c r="AH19" s="2"/>
      <c r="AI19" s="2"/>
      <c r="AJ19" s="27">
        <v>23</v>
      </c>
      <c r="AK19" s="52">
        <v>702</v>
      </c>
      <c r="AL19" s="2"/>
      <c r="AM19" s="3"/>
      <c r="AN19" s="3"/>
    </row>
    <row r="20" spans="1:41" x14ac:dyDescent="0.25">
      <c r="E20" s="10" t="s">
        <v>2</v>
      </c>
      <c r="F20" s="11" t="s">
        <v>16</v>
      </c>
      <c r="G20" s="11"/>
      <c r="H20" s="11"/>
      <c r="I20" s="12"/>
      <c r="J20" s="13" t="s">
        <v>14</v>
      </c>
      <c r="K20" s="14" t="s">
        <v>13</v>
      </c>
      <c r="M20" s="1"/>
      <c r="N20" s="1"/>
      <c r="AE20" s="18">
        <v>2</v>
      </c>
      <c r="AF20" s="33" t="s">
        <v>37</v>
      </c>
      <c r="AG20" s="33"/>
      <c r="AH20" s="33"/>
      <c r="AI20" s="33"/>
      <c r="AJ20" s="46">
        <v>20</v>
      </c>
      <c r="AK20" s="53">
        <v>991</v>
      </c>
      <c r="AM20" s="1"/>
      <c r="AN20" s="1"/>
    </row>
    <row r="21" spans="1:41" x14ac:dyDescent="0.25">
      <c r="A21" s="2"/>
      <c r="B21" s="2"/>
      <c r="C21" s="2"/>
      <c r="D21" s="2"/>
      <c r="E21" s="15">
        <v>1</v>
      </c>
      <c r="F21" s="2" t="s">
        <v>12</v>
      </c>
      <c r="G21" s="2"/>
      <c r="H21" s="2"/>
      <c r="I21" s="2"/>
      <c r="J21" s="27">
        <f>VLOOKUP($F21,$B$6:$G$19,5,0)+VLOOKUP($F21,$J$6:$N$19,4,0)</f>
        <v>12</v>
      </c>
      <c r="K21" s="16">
        <f>VLOOKUP($F21,$B$6:$G$19,6,0)+VLOOKUP($F21,$J$6:$N$19,5,0)</f>
        <v>277</v>
      </c>
      <c r="L21" s="2"/>
      <c r="M21" s="3"/>
      <c r="N21" s="3"/>
      <c r="AE21" s="17">
        <v>3</v>
      </c>
      <c r="AF21" s="20" t="s">
        <v>38</v>
      </c>
      <c r="AG21" s="20"/>
      <c r="AH21" s="20"/>
      <c r="AI21" s="20"/>
      <c r="AJ21" s="30">
        <v>15</v>
      </c>
      <c r="AK21" s="54">
        <v>1583</v>
      </c>
      <c r="AM21" s="1"/>
      <c r="AN21" s="1"/>
    </row>
    <row r="22" spans="1:41" x14ac:dyDescent="0.25">
      <c r="E22" s="18">
        <v>2</v>
      </c>
      <c r="F22" s="33" t="s">
        <v>37</v>
      </c>
      <c r="G22" s="33"/>
      <c r="H22" s="33"/>
      <c r="I22" s="33"/>
      <c r="J22" s="46">
        <f>VLOOKUP($F22,$B$6:$G$19,5,0)+VLOOKUP($F22,$J$6:$N$19,4,0)</f>
        <v>8</v>
      </c>
      <c r="K22" s="48">
        <f>VLOOKUP($F22,$B$6:$G$19,6,0)+VLOOKUP($F22,$J$6:$N$19,5,0)</f>
        <v>508</v>
      </c>
      <c r="M22" s="1"/>
      <c r="N22" s="1"/>
      <c r="AE22" s="18">
        <v>4</v>
      </c>
      <c r="AF22" s="33" t="s">
        <v>26</v>
      </c>
      <c r="AG22" s="33"/>
      <c r="AH22" s="33"/>
      <c r="AI22" s="33"/>
      <c r="AJ22" s="46">
        <v>13</v>
      </c>
      <c r="AK22" s="53">
        <v>1333</v>
      </c>
      <c r="AM22" s="1"/>
      <c r="AN22" s="1"/>
    </row>
    <row r="23" spans="1:41" x14ac:dyDescent="0.25">
      <c r="E23" s="17">
        <v>3</v>
      </c>
      <c r="F23" s="20" t="s">
        <v>26</v>
      </c>
      <c r="G23" s="20"/>
      <c r="H23" s="20"/>
      <c r="I23" s="20"/>
      <c r="J23" s="30">
        <f>VLOOKUP($F23,$B$6:$G$19,5,0)+VLOOKUP($F23,$J$6:$N$19,4,0)</f>
        <v>8</v>
      </c>
      <c r="K23" s="31">
        <f>VLOOKUP($F23,$B$6:$G$19,6,0)+VLOOKUP($F23,$J$6:$N$19,5,0)</f>
        <v>556</v>
      </c>
      <c r="M23" s="1"/>
      <c r="N23" s="1"/>
      <c r="AE23" s="43">
        <v>5</v>
      </c>
      <c r="AF23" s="20" t="s">
        <v>52</v>
      </c>
      <c r="AJ23" s="8">
        <v>9</v>
      </c>
      <c r="AK23" s="55">
        <v>2153</v>
      </c>
      <c r="AM23" s="1"/>
      <c r="AN23" s="1"/>
    </row>
    <row r="24" spans="1:41" x14ac:dyDescent="0.25">
      <c r="E24" s="18">
        <v>4</v>
      </c>
      <c r="F24" s="33" t="s">
        <v>38</v>
      </c>
      <c r="G24" s="33"/>
      <c r="H24" s="33"/>
      <c r="I24" s="33"/>
      <c r="J24" s="46">
        <f>VLOOKUP($F24,$B$6:$G$19,5,0)+VLOOKUP($F24,$J$6:$N$19,4,0)</f>
        <v>8</v>
      </c>
      <c r="K24" s="48">
        <f>VLOOKUP($F24,$B$6:$G$19,6,0)+VLOOKUP($F24,$J$6:$N$19,5,0)</f>
        <v>945</v>
      </c>
      <c r="M24" s="1"/>
      <c r="N24" s="1"/>
      <c r="AE24" s="18">
        <v>6</v>
      </c>
      <c r="AF24" s="33" t="s">
        <v>53</v>
      </c>
      <c r="AG24" s="33"/>
      <c r="AH24" s="33"/>
      <c r="AI24" s="33"/>
      <c r="AJ24" s="46">
        <v>4</v>
      </c>
      <c r="AK24" s="53">
        <v>3366</v>
      </c>
      <c r="AM24" s="1"/>
      <c r="AN24" s="1"/>
    </row>
    <row r="25" spans="1:41" x14ac:dyDescent="0.25">
      <c r="E25" s="43">
        <v>5</v>
      </c>
      <c r="F25" s="20" t="s">
        <v>52</v>
      </c>
      <c r="J25" s="8">
        <f>VLOOKUP($F25,$B$6:$G$19,5,0)+VLOOKUP($F25,$J$6:$N$19,4,0)</f>
        <v>4</v>
      </c>
      <c r="K25" s="47">
        <f>VLOOKUP($F25,$B$6:$G$19,6,0)+VLOOKUP($F25,$J$6:$N$19,5,0)</f>
        <v>1517</v>
      </c>
      <c r="M25" s="1"/>
      <c r="N25" s="1"/>
      <c r="AF25" s="1"/>
      <c r="AG25" s="1"/>
      <c r="AM25" s="1"/>
      <c r="AN25" s="1"/>
    </row>
    <row r="26" spans="1:41" x14ac:dyDescent="0.25">
      <c r="E26" s="18">
        <v>6</v>
      </c>
      <c r="F26" s="33" t="s">
        <v>53</v>
      </c>
      <c r="G26" s="33"/>
      <c r="H26" s="33"/>
      <c r="I26" s="33"/>
      <c r="J26" s="46">
        <f>VLOOKUP($F26,$B$6:$G$19,5,0)+VLOOKUP($F26,$J$6:$N$19,4,0)</f>
        <v>2</v>
      </c>
      <c r="K26" s="48">
        <f>VLOOKUP($F26,$B$6:$G$19,6,0)+VLOOKUP($F26,$J$6:$N$19,5,0)</f>
        <v>1711</v>
      </c>
      <c r="M26" s="1"/>
      <c r="N26" s="1"/>
      <c r="AA26" s="3" t="s">
        <v>2</v>
      </c>
      <c r="AB26" s="2" t="s">
        <v>17</v>
      </c>
      <c r="AC26" s="2"/>
      <c r="AD26" s="2"/>
      <c r="AE26" s="2"/>
      <c r="AF26" s="3" t="s">
        <v>14</v>
      </c>
      <c r="AG26" s="3" t="s">
        <v>13</v>
      </c>
      <c r="AH26" s="2"/>
      <c r="AI26" s="3" t="s">
        <v>2</v>
      </c>
      <c r="AJ26" s="2" t="s">
        <v>18</v>
      </c>
      <c r="AK26" s="2"/>
      <c r="AL26" s="2"/>
      <c r="AM26" s="3" t="s">
        <v>14</v>
      </c>
      <c r="AN26" s="3" t="s">
        <v>13</v>
      </c>
    </row>
    <row r="27" spans="1:41" x14ac:dyDescent="0.25">
      <c r="F27" s="1"/>
      <c r="G27" s="1"/>
      <c r="M27" s="1"/>
      <c r="N27" s="1"/>
      <c r="O27" s="2"/>
      <c r="AA27" s="3">
        <v>1</v>
      </c>
      <c r="AB27" s="38" t="s">
        <v>37</v>
      </c>
      <c r="AC27" s="38"/>
      <c r="AD27" s="38"/>
      <c r="AE27" s="38"/>
      <c r="AF27" s="40">
        <v>12</v>
      </c>
      <c r="AG27" s="39">
        <v>132</v>
      </c>
      <c r="AH27" s="2"/>
      <c r="AI27" s="3">
        <v>1</v>
      </c>
      <c r="AJ27" s="38" t="s">
        <v>12</v>
      </c>
      <c r="AK27" s="38"/>
      <c r="AL27" s="38"/>
      <c r="AM27" s="40">
        <v>12</v>
      </c>
      <c r="AN27" s="40">
        <v>76</v>
      </c>
    </row>
    <row r="28" spans="1:41" x14ac:dyDescent="0.25">
      <c r="A28" s="3" t="s">
        <v>2</v>
      </c>
      <c r="B28" s="2" t="s">
        <v>17</v>
      </c>
      <c r="C28" s="2"/>
      <c r="D28" s="2"/>
      <c r="E28" s="2"/>
      <c r="F28" s="3" t="s">
        <v>14</v>
      </c>
      <c r="G28" s="3" t="s">
        <v>13</v>
      </c>
      <c r="H28" s="2"/>
      <c r="I28" s="3" t="s">
        <v>2</v>
      </c>
      <c r="J28" s="2" t="s">
        <v>18</v>
      </c>
      <c r="K28" s="2"/>
      <c r="L28" s="2"/>
      <c r="M28" s="3" t="s">
        <v>14</v>
      </c>
      <c r="N28" s="3" t="s">
        <v>13</v>
      </c>
      <c r="AA28" s="1">
        <v>2</v>
      </c>
      <c r="AB28" s="34" t="s">
        <v>26</v>
      </c>
      <c r="AC28" s="34"/>
      <c r="AD28" s="34"/>
      <c r="AE28" s="34"/>
      <c r="AF28" s="42">
        <v>9</v>
      </c>
      <c r="AG28" s="41">
        <v>187</v>
      </c>
      <c r="AI28" s="1">
        <v>2</v>
      </c>
      <c r="AJ28" s="34" t="s">
        <v>38</v>
      </c>
      <c r="AK28" s="34"/>
      <c r="AL28" s="34"/>
      <c r="AM28" s="42">
        <v>10</v>
      </c>
      <c r="AN28" s="42">
        <v>80</v>
      </c>
    </row>
    <row r="29" spans="1:41" x14ac:dyDescent="0.25">
      <c r="A29" s="3">
        <v>1</v>
      </c>
      <c r="B29" s="38" t="s">
        <v>37</v>
      </c>
      <c r="C29" s="38"/>
      <c r="D29" s="38"/>
      <c r="E29" s="38"/>
      <c r="F29" s="40">
        <v>6</v>
      </c>
      <c r="G29" s="39">
        <f>Men!$U$3</f>
        <v>51</v>
      </c>
      <c r="H29" s="2"/>
      <c r="I29" s="3">
        <v>1</v>
      </c>
      <c r="J29" s="38" t="s">
        <v>12</v>
      </c>
      <c r="K29" s="38"/>
      <c r="L29" s="38"/>
      <c r="M29" s="40">
        <v>6</v>
      </c>
      <c r="N29" s="40">
        <f>Women!$V$3</f>
        <v>25</v>
      </c>
      <c r="AA29" s="1">
        <v>3</v>
      </c>
      <c r="AB29" s="34" t="s">
        <v>12</v>
      </c>
      <c r="AC29" s="34"/>
      <c r="AD29" s="34"/>
      <c r="AE29" s="34"/>
      <c r="AF29" s="42">
        <v>9</v>
      </c>
      <c r="AG29" s="41">
        <v>199</v>
      </c>
      <c r="AI29" s="32">
        <v>3</v>
      </c>
      <c r="AJ29" s="34" t="s">
        <v>26</v>
      </c>
      <c r="AK29" s="34"/>
      <c r="AL29" s="34"/>
      <c r="AM29" s="42">
        <v>8</v>
      </c>
      <c r="AN29" s="42">
        <v>93</v>
      </c>
    </row>
    <row r="30" spans="1:41" x14ac:dyDescent="0.25">
      <c r="A30" s="1">
        <v>2</v>
      </c>
      <c r="B30" s="34" t="s">
        <v>26</v>
      </c>
      <c r="C30" s="34"/>
      <c r="D30" s="34"/>
      <c r="E30" s="34"/>
      <c r="F30" s="42">
        <v>5</v>
      </c>
      <c r="G30" s="41">
        <f>Men!$W$3</f>
        <v>78</v>
      </c>
      <c r="I30" s="1">
        <v>2</v>
      </c>
      <c r="J30" s="34" t="s">
        <v>38</v>
      </c>
      <c r="K30" s="34"/>
      <c r="L30" s="34"/>
      <c r="M30" s="42">
        <v>5</v>
      </c>
      <c r="N30" s="42">
        <f>Women!$T$3</f>
        <v>26</v>
      </c>
      <c r="AA30" s="1">
        <v>4</v>
      </c>
      <c r="AB30" s="34" t="s">
        <v>52</v>
      </c>
      <c r="AC30" s="34"/>
      <c r="AD30" s="34"/>
      <c r="AE30" s="34"/>
      <c r="AF30" s="37">
        <v>6</v>
      </c>
      <c r="AG30" s="41">
        <v>256</v>
      </c>
      <c r="AI30" s="32">
        <v>4</v>
      </c>
      <c r="AJ30" s="34" t="s">
        <v>37</v>
      </c>
      <c r="AK30" s="34"/>
      <c r="AL30" s="34"/>
      <c r="AM30" s="42">
        <v>5</v>
      </c>
      <c r="AN30" s="42">
        <v>115</v>
      </c>
    </row>
    <row r="31" spans="1:41" x14ac:dyDescent="0.25">
      <c r="A31" s="1">
        <v>3</v>
      </c>
      <c r="B31" s="34" t="s">
        <v>12</v>
      </c>
      <c r="C31" s="34"/>
      <c r="D31" s="34"/>
      <c r="E31" s="34"/>
      <c r="F31" s="42">
        <v>4</v>
      </c>
      <c r="G31" s="41">
        <f>Men!$V$3</f>
        <v>88</v>
      </c>
      <c r="I31" s="32">
        <v>3</v>
      </c>
      <c r="J31" s="34" t="s">
        <v>26</v>
      </c>
      <c r="K31" s="34"/>
      <c r="L31" s="34"/>
      <c r="M31" s="42">
        <v>4</v>
      </c>
      <c r="N31" s="42">
        <f>Women!$W$3</f>
        <v>44</v>
      </c>
      <c r="AA31" s="1">
        <v>5</v>
      </c>
      <c r="AB31" s="34" t="s">
        <v>38</v>
      </c>
      <c r="AC31" s="34"/>
      <c r="AD31" s="34"/>
      <c r="AE31" s="34"/>
      <c r="AF31" s="42">
        <v>4</v>
      </c>
      <c r="AG31" s="41">
        <v>363</v>
      </c>
      <c r="AI31" s="1">
        <v>5</v>
      </c>
      <c r="AJ31" t="s">
        <v>40</v>
      </c>
      <c r="AN31" s="8">
        <v>165</v>
      </c>
      <c r="AO31" s="2"/>
    </row>
    <row r="32" spans="1:41" x14ac:dyDescent="0.25">
      <c r="A32" s="1">
        <v>4</v>
      </c>
      <c r="B32" s="20" t="s">
        <v>36</v>
      </c>
      <c r="F32" s="1"/>
      <c r="G32" s="8">
        <f>Men!$U$200</f>
        <v>160</v>
      </c>
      <c r="I32" s="32">
        <v>4</v>
      </c>
      <c r="J32" s="34" t="s">
        <v>37</v>
      </c>
      <c r="K32" s="34"/>
      <c r="L32" s="34"/>
      <c r="M32" s="42">
        <v>3</v>
      </c>
      <c r="N32" s="42">
        <f>Women!$U$3</f>
        <v>71</v>
      </c>
      <c r="AA32" s="1">
        <v>6</v>
      </c>
      <c r="AB32" s="20" t="s">
        <v>36</v>
      </c>
      <c r="AF32" s="1"/>
      <c r="AG32" s="8">
        <v>377</v>
      </c>
      <c r="AI32" s="1">
        <v>6</v>
      </c>
      <c r="AJ32" s="20" t="s">
        <v>25</v>
      </c>
      <c r="AN32" s="8">
        <v>187</v>
      </c>
    </row>
    <row r="33" spans="1:41" x14ac:dyDescent="0.25">
      <c r="A33" s="1">
        <v>5</v>
      </c>
      <c r="B33" s="34" t="s">
        <v>52</v>
      </c>
      <c r="C33" s="34"/>
      <c r="D33" s="34"/>
      <c r="E33" s="34"/>
      <c r="F33" s="37">
        <v>3</v>
      </c>
      <c r="G33" s="41">
        <f>Men!$X$3</f>
        <v>164</v>
      </c>
      <c r="I33" s="1">
        <v>5</v>
      </c>
      <c r="J33" s="20" t="s">
        <v>25</v>
      </c>
      <c r="N33" s="1">
        <f>Women!$V$116</f>
        <v>76</v>
      </c>
      <c r="AA33" s="1">
        <v>7</v>
      </c>
      <c r="AB33" s="34" t="s">
        <v>53</v>
      </c>
      <c r="AC33" s="34"/>
      <c r="AD33" s="34"/>
      <c r="AE33" s="34"/>
      <c r="AF33" s="42">
        <v>2</v>
      </c>
      <c r="AG33" s="41">
        <v>518</v>
      </c>
      <c r="AI33" s="32">
        <v>7</v>
      </c>
      <c r="AJ33" s="34" t="s">
        <v>52</v>
      </c>
      <c r="AK33" s="35"/>
      <c r="AL33" s="35"/>
      <c r="AM33" s="42">
        <v>5</v>
      </c>
      <c r="AN33" s="37">
        <v>200</v>
      </c>
    </row>
    <row r="34" spans="1:41" x14ac:dyDescent="0.25">
      <c r="A34" s="1">
        <v>6</v>
      </c>
      <c r="B34" s="34" t="s">
        <v>38</v>
      </c>
      <c r="C34" s="34"/>
      <c r="D34" s="34"/>
      <c r="E34" s="34"/>
      <c r="F34" s="42">
        <v>2</v>
      </c>
      <c r="G34" s="41">
        <f>Men!$T$3</f>
        <v>220</v>
      </c>
      <c r="I34" s="1">
        <v>6</v>
      </c>
      <c r="J34" t="s">
        <v>40</v>
      </c>
      <c r="N34" s="1">
        <f>Women!$T$116</f>
        <v>99</v>
      </c>
      <c r="O34" s="2"/>
      <c r="AA34" s="1">
        <v>8</v>
      </c>
      <c r="AB34" s="20" t="s">
        <v>27</v>
      </c>
      <c r="AF34" s="32"/>
      <c r="AG34" s="8">
        <v>578</v>
      </c>
      <c r="AH34" s="1"/>
      <c r="AI34" s="1">
        <v>8</v>
      </c>
      <c r="AJ34" s="34" t="s">
        <v>53</v>
      </c>
      <c r="AK34" s="34"/>
      <c r="AL34" s="34"/>
      <c r="AM34" s="42">
        <v>2</v>
      </c>
      <c r="AN34" s="42">
        <v>250</v>
      </c>
    </row>
    <row r="35" spans="1:41" x14ac:dyDescent="0.25">
      <c r="A35" s="1">
        <v>7</v>
      </c>
      <c r="B35" s="20" t="s">
        <v>25</v>
      </c>
      <c r="G35" s="8">
        <f>Men!$V$200</f>
        <v>244</v>
      </c>
      <c r="I35" s="32">
        <v>7</v>
      </c>
      <c r="J35" s="20" t="s">
        <v>27</v>
      </c>
      <c r="N35" s="1">
        <f>Women!$W$116</f>
        <v>124</v>
      </c>
      <c r="O35" s="2"/>
      <c r="AA35" s="1">
        <v>9</v>
      </c>
      <c r="AB35" s="20" t="s">
        <v>25</v>
      </c>
      <c r="AG35" s="8">
        <v>616</v>
      </c>
      <c r="AH35" s="1"/>
      <c r="AI35" s="32">
        <v>9</v>
      </c>
      <c r="AJ35" s="20" t="s">
        <v>36</v>
      </c>
      <c r="AN35" s="8">
        <v>304</v>
      </c>
    </row>
    <row r="36" spans="1:41" s="2" customFormat="1" x14ac:dyDescent="0.25">
      <c r="A36" s="1">
        <v>8</v>
      </c>
      <c r="B36" s="20" t="s">
        <v>27</v>
      </c>
      <c r="C36"/>
      <c r="D36"/>
      <c r="E36"/>
      <c r="F36" s="32"/>
      <c r="G36" s="8">
        <f>Men!$W$200</f>
        <v>311</v>
      </c>
      <c r="H36" s="1"/>
      <c r="I36" s="1">
        <v>8</v>
      </c>
      <c r="J36" s="20" t="s">
        <v>36</v>
      </c>
      <c r="K36"/>
      <c r="L36"/>
      <c r="M36"/>
      <c r="N36" s="1">
        <f>Women!$U$116</f>
        <v>132</v>
      </c>
      <c r="O36"/>
      <c r="AA36" s="1">
        <v>10</v>
      </c>
      <c r="AB36" s="20" t="s">
        <v>44</v>
      </c>
      <c r="AC36"/>
      <c r="AD36"/>
      <c r="AE36"/>
      <c r="AF36" s="1"/>
      <c r="AG36" s="8">
        <v>660</v>
      </c>
      <c r="AH36"/>
      <c r="AI36" s="1">
        <v>10</v>
      </c>
      <c r="AJ36" s="20" t="s">
        <v>30</v>
      </c>
      <c r="AK36"/>
      <c r="AL36"/>
      <c r="AM36"/>
      <c r="AN36" s="8">
        <v>318</v>
      </c>
      <c r="AO36"/>
    </row>
    <row r="37" spans="1:41" x14ac:dyDescent="0.25">
      <c r="A37" s="1">
        <v>9</v>
      </c>
      <c r="B37" s="34" t="s">
        <v>53</v>
      </c>
      <c r="C37" s="34"/>
      <c r="D37" s="34"/>
      <c r="E37" s="34"/>
      <c r="F37" s="42">
        <v>1</v>
      </c>
      <c r="G37" s="41">
        <f>Men!$S$3</f>
        <v>315</v>
      </c>
      <c r="H37" s="1"/>
      <c r="I37" s="32">
        <v>9</v>
      </c>
      <c r="J37" s="20" t="s">
        <v>30</v>
      </c>
      <c r="N37" s="1">
        <f>Women!$V$119</f>
        <v>144</v>
      </c>
      <c r="AA37" s="1">
        <v>11</v>
      </c>
      <c r="AB37" t="s">
        <v>40</v>
      </c>
      <c r="AG37" s="8">
        <v>720</v>
      </c>
      <c r="AI37" s="32">
        <v>11</v>
      </c>
      <c r="AJ37" s="20" t="s">
        <v>41</v>
      </c>
      <c r="AN37" s="8">
        <v>359</v>
      </c>
    </row>
    <row r="38" spans="1:41" x14ac:dyDescent="0.25">
      <c r="A38" s="1">
        <v>10</v>
      </c>
      <c r="B38" s="20" t="s">
        <v>44</v>
      </c>
      <c r="F38" s="1"/>
      <c r="G38" s="8">
        <f>Men!$U$203</f>
        <v>324</v>
      </c>
      <c r="I38" s="1">
        <v>10</v>
      </c>
      <c r="J38" s="34" t="s">
        <v>53</v>
      </c>
      <c r="K38" s="34"/>
      <c r="L38" s="34"/>
      <c r="M38" s="42">
        <v>2</v>
      </c>
      <c r="N38" s="42">
        <f>Women!$S$3</f>
        <v>159</v>
      </c>
      <c r="AA38" s="1">
        <v>12</v>
      </c>
      <c r="AB38" s="20" t="s">
        <v>30</v>
      </c>
      <c r="AF38" s="1"/>
      <c r="AG38" s="8">
        <v>892</v>
      </c>
      <c r="AI38" s="1">
        <v>12</v>
      </c>
      <c r="AJ38" s="20" t="s">
        <v>27</v>
      </c>
      <c r="AN38" s="8">
        <v>386</v>
      </c>
      <c r="AO38" s="2"/>
    </row>
    <row r="39" spans="1:41" x14ac:dyDescent="0.25">
      <c r="A39" s="1">
        <v>11</v>
      </c>
      <c r="B39" s="20" t="s">
        <v>30</v>
      </c>
      <c r="F39" s="1"/>
      <c r="G39" s="8">
        <f>Men!$V$203</f>
        <v>347</v>
      </c>
      <c r="I39" s="32">
        <v>11</v>
      </c>
      <c r="J39" s="34" t="s">
        <v>52</v>
      </c>
      <c r="K39" s="35"/>
      <c r="L39" s="35"/>
      <c r="M39" s="42">
        <v>1</v>
      </c>
      <c r="N39" s="37">
        <f>Women!$X$3</f>
        <v>162</v>
      </c>
      <c r="AA39" s="1">
        <v>12</v>
      </c>
      <c r="AB39" s="20" t="s">
        <v>29</v>
      </c>
      <c r="AG39" s="8">
        <v>905</v>
      </c>
      <c r="AI39" s="32">
        <v>13</v>
      </c>
      <c r="AJ39" s="20" t="s">
        <v>44</v>
      </c>
      <c r="AN39" s="8">
        <v>445</v>
      </c>
      <c r="AO39" s="2"/>
    </row>
    <row r="40" spans="1:41" x14ac:dyDescent="0.25">
      <c r="A40" s="1">
        <v>12</v>
      </c>
      <c r="B40" t="s">
        <v>40</v>
      </c>
      <c r="G40" s="8">
        <f>Men!$T$200</f>
        <v>365</v>
      </c>
      <c r="I40" s="1">
        <v>12</v>
      </c>
      <c r="J40" s="20" t="s">
        <v>41</v>
      </c>
      <c r="N40" s="1">
        <f>Women!$T$119</f>
        <v>176</v>
      </c>
      <c r="AA40" s="1">
        <v>14</v>
      </c>
      <c r="AB40" s="20" t="s">
        <v>51</v>
      </c>
      <c r="AF40" s="1"/>
      <c r="AG40" s="8">
        <v>929</v>
      </c>
      <c r="AI40" s="1">
        <v>14</v>
      </c>
      <c r="AJ40" s="20" t="s">
        <v>31</v>
      </c>
      <c r="AN40" s="8">
        <v>454</v>
      </c>
    </row>
    <row r="41" spans="1:41" x14ac:dyDescent="0.25">
      <c r="A41" s="1">
        <v>13</v>
      </c>
      <c r="B41" s="20" t="s">
        <v>29</v>
      </c>
      <c r="G41" s="8">
        <f>Men!$W$203</f>
        <v>475</v>
      </c>
      <c r="I41" s="32">
        <v>13</v>
      </c>
      <c r="J41" s="20" t="s">
        <v>29</v>
      </c>
      <c r="N41" s="1">
        <f>Women!$W$119</f>
        <v>197</v>
      </c>
      <c r="AA41" s="1">
        <v>15</v>
      </c>
      <c r="AB41" s="20" t="s">
        <v>49</v>
      </c>
      <c r="AF41" s="1"/>
      <c r="AG41" s="8">
        <v>1154</v>
      </c>
      <c r="AI41" s="32">
        <v>15</v>
      </c>
      <c r="AJ41" s="20" t="s">
        <v>43</v>
      </c>
      <c r="AM41" s="1"/>
      <c r="AN41" s="8">
        <v>548</v>
      </c>
    </row>
    <row r="42" spans="1:41" x14ac:dyDescent="0.25">
      <c r="A42" s="1">
        <v>14</v>
      </c>
      <c r="B42" s="20" t="s">
        <v>31</v>
      </c>
      <c r="F42" s="1"/>
      <c r="G42" s="8">
        <f>Men!$V$206</f>
        <v>486</v>
      </c>
      <c r="I42" s="1">
        <v>14</v>
      </c>
      <c r="J42" s="20" t="s">
        <v>44</v>
      </c>
      <c r="N42" s="1">
        <f>Women!$U$119</f>
        <v>204</v>
      </c>
      <c r="AA42" s="1">
        <v>16</v>
      </c>
      <c r="AB42" s="20" t="s">
        <v>45</v>
      </c>
      <c r="AF42" s="1"/>
      <c r="AG42" s="8">
        <v>1207</v>
      </c>
      <c r="AI42" s="1">
        <v>16</v>
      </c>
      <c r="AJ42" s="20" t="s">
        <v>29</v>
      </c>
      <c r="AN42" s="8">
        <v>569</v>
      </c>
    </row>
    <row r="43" spans="1:41" s="2" customFormat="1" x14ac:dyDescent="0.25">
      <c r="A43" s="1">
        <v>15</v>
      </c>
      <c r="B43" s="20" t="s">
        <v>45</v>
      </c>
      <c r="C43"/>
      <c r="D43"/>
      <c r="E43"/>
      <c r="F43" s="1"/>
      <c r="G43" s="8">
        <f>Men!$U$206</f>
        <v>568</v>
      </c>
      <c r="H43"/>
      <c r="I43" s="32">
        <v>15</v>
      </c>
      <c r="J43" s="20" t="s">
        <v>31</v>
      </c>
      <c r="K43"/>
      <c r="L43"/>
      <c r="M43"/>
      <c r="N43" s="1">
        <f>Women!$V$122</f>
        <v>232</v>
      </c>
      <c r="O43"/>
      <c r="AA43" s="1">
        <v>17</v>
      </c>
      <c r="AB43" s="20" t="s">
        <v>33</v>
      </c>
      <c r="AC43"/>
      <c r="AD43"/>
      <c r="AE43"/>
      <c r="AF43"/>
      <c r="AG43" s="8">
        <v>1219</v>
      </c>
      <c r="AH43"/>
      <c r="AI43" s="32">
        <v>17</v>
      </c>
      <c r="AJ43" s="20" t="s">
        <v>49</v>
      </c>
      <c r="AK43"/>
      <c r="AL43"/>
      <c r="AM43" s="1"/>
      <c r="AN43" s="8">
        <v>588</v>
      </c>
      <c r="AO43"/>
    </row>
    <row r="44" spans="1:41" s="2" customFormat="1" x14ac:dyDescent="0.25">
      <c r="A44" s="1">
        <v>16</v>
      </c>
      <c r="B44" s="20" t="s">
        <v>51</v>
      </c>
      <c r="C44"/>
      <c r="D44"/>
      <c r="E44"/>
      <c r="F44" s="1"/>
      <c r="G44" s="8">
        <f>Men!$X$200</f>
        <v>571</v>
      </c>
      <c r="H44"/>
      <c r="I44" s="1">
        <v>16</v>
      </c>
      <c r="J44" s="20" t="s">
        <v>33</v>
      </c>
      <c r="K44"/>
      <c r="L44"/>
      <c r="M44" s="1"/>
      <c r="N44" s="1">
        <f>Women!$W$122</f>
        <v>242</v>
      </c>
      <c r="O44"/>
      <c r="AA44" s="1">
        <v>18</v>
      </c>
      <c r="AB44" s="20" t="s">
        <v>55</v>
      </c>
      <c r="AC44"/>
      <c r="AD44"/>
      <c r="AE44"/>
      <c r="AF44" s="1"/>
      <c r="AG44" s="8">
        <v>1475</v>
      </c>
      <c r="AH44"/>
      <c r="AI44" s="1">
        <v>18</v>
      </c>
      <c r="AJ44" s="20" t="s">
        <v>33</v>
      </c>
      <c r="AK44"/>
      <c r="AL44"/>
      <c r="AM44" s="1"/>
      <c r="AN44" s="8">
        <v>724</v>
      </c>
      <c r="AO44"/>
    </row>
    <row r="45" spans="1:41" x14ac:dyDescent="0.25">
      <c r="A45" s="1">
        <v>17</v>
      </c>
      <c r="B45" s="20" t="s">
        <v>43</v>
      </c>
      <c r="F45" s="1"/>
      <c r="G45" s="8">
        <f>Men!$V$209</f>
        <v>596</v>
      </c>
      <c r="I45" s="32">
        <v>17</v>
      </c>
      <c r="J45" s="20" t="s">
        <v>57</v>
      </c>
      <c r="N45" s="1">
        <f>Women!$T$122</f>
        <v>282</v>
      </c>
      <c r="AA45" s="1">
        <v>19</v>
      </c>
      <c r="AB45" s="20" t="s">
        <v>46</v>
      </c>
      <c r="AF45" s="1"/>
      <c r="AG45" s="8">
        <v>1512</v>
      </c>
      <c r="AI45" s="32">
        <v>19</v>
      </c>
      <c r="AJ45" s="20" t="s">
        <v>50</v>
      </c>
      <c r="AN45" s="8">
        <v>791</v>
      </c>
    </row>
    <row r="46" spans="1:41" x14ac:dyDescent="0.25">
      <c r="A46" s="1">
        <v>18</v>
      </c>
      <c r="B46" s="20" t="s">
        <v>33</v>
      </c>
      <c r="G46" s="8">
        <f>Men!$W$206</f>
        <v>611</v>
      </c>
      <c r="I46" s="1">
        <v>18</v>
      </c>
      <c r="J46" s="20" t="s">
        <v>34</v>
      </c>
      <c r="M46" s="1"/>
      <c r="N46" s="1">
        <f>Women!$W$125</f>
        <v>297</v>
      </c>
      <c r="AA46" s="1">
        <v>20</v>
      </c>
      <c r="AB46" s="20" t="s">
        <v>50</v>
      </c>
      <c r="AF46" s="1"/>
      <c r="AG46" s="8">
        <v>1656</v>
      </c>
      <c r="AI46" s="1"/>
      <c r="AN46" s="8"/>
    </row>
    <row r="47" spans="1:41" x14ac:dyDescent="0.25">
      <c r="A47" s="1">
        <v>19</v>
      </c>
      <c r="B47" s="20" t="s">
        <v>34</v>
      </c>
      <c r="G47" s="8">
        <f>Men!$W$209</f>
        <v>695</v>
      </c>
      <c r="I47" s="32">
        <v>19</v>
      </c>
      <c r="J47" s="20" t="s">
        <v>49</v>
      </c>
      <c r="M47" s="1"/>
      <c r="N47" s="1">
        <f>Women!$S$116</f>
        <v>318</v>
      </c>
      <c r="AA47" s="1">
        <v>21</v>
      </c>
      <c r="AB47" s="20" t="s">
        <v>34</v>
      </c>
      <c r="AG47" s="8">
        <v>1665</v>
      </c>
      <c r="AI47" s="32"/>
      <c r="AJ47" s="20"/>
      <c r="AN47" s="8"/>
    </row>
    <row r="48" spans="1:41" x14ac:dyDescent="0.25">
      <c r="A48" s="1">
        <v>20</v>
      </c>
      <c r="B48" s="20" t="s">
        <v>49</v>
      </c>
      <c r="F48" s="1"/>
      <c r="G48" s="8">
        <f>Men!$S$200</f>
        <v>714</v>
      </c>
      <c r="I48" s="1">
        <v>19</v>
      </c>
      <c r="J48" s="20" t="s">
        <v>56</v>
      </c>
      <c r="M48" s="1"/>
      <c r="N48" s="1">
        <f>Women!$W$128</f>
        <v>323</v>
      </c>
      <c r="AA48" s="1"/>
      <c r="AB48" s="20"/>
      <c r="AF48" s="1"/>
      <c r="AG48" s="8"/>
      <c r="AI48" s="1"/>
      <c r="AJ48" s="20"/>
      <c r="AM48" s="1"/>
      <c r="AN48" s="8"/>
    </row>
    <row r="49" spans="1:41" x14ac:dyDescent="0.25">
      <c r="A49" s="1">
        <v>21</v>
      </c>
      <c r="B49" s="20" t="s">
        <v>46</v>
      </c>
      <c r="F49" s="1"/>
      <c r="G49" s="8">
        <f>Men!$U$209</f>
        <v>770</v>
      </c>
      <c r="I49" s="32"/>
      <c r="J49" s="20"/>
      <c r="M49" s="1"/>
      <c r="N49" s="1"/>
      <c r="AE49" s="10" t="s">
        <v>2</v>
      </c>
      <c r="AF49" s="11" t="s">
        <v>42</v>
      </c>
      <c r="AG49" s="11"/>
      <c r="AH49" s="11"/>
      <c r="AI49" s="12"/>
      <c r="AJ49" s="13" t="s">
        <v>14</v>
      </c>
      <c r="AK49" s="14" t="s">
        <v>13</v>
      </c>
      <c r="AM49" s="1"/>
      <c r="AN49" s="1"/>
    </row>
    <row r="50" spans="1:41" x14ac:dyDescent="0.25">
      <c r="A50" s="1"/>
      <c r="B50" s="20"/>
      <c r="F50" s="1"/>
      <c r="G50" s="8"/>
      <c r="I50" s="1"/>
      <c r="J50" s="20"/>
      <c r="N50" s="1"/>
      <c r="AA50" s="2"/>
      <c r="AB50" s="2"/>
      <c r="AC50" s="2"/>
      <c r="AD50" s="2"/>
      <c r="AE50" s="15">
        <v>1</v>
      </c>
      <c r="AF50" s="2" t="s">
        <v>12</v>
      </c>
      <c r="AG50" s="2"/>
      <c r="AH50" s="2"/>
      <c r="AI50" s="2"/>
      <c r="AJ50" s="27">
        <v>21</v>
      </c>
      <c r="AK50" s="16">
        <v>275</v>
      </c>
      <c r="AL50" s="2"/>
      <c r="AM50" s="3"/>
      <c r="AN50" s="3"/>
    </row>
    <row r="51" spans="1:41" x14ac:dyDescent="0.25">
      <c r="E51" s="10" t="s">
        <v>2</v>
      </c>
      <c r="F51" s="11" t="s">
        <v>42</v>
      </c>
      <c r="G51" s="11"/>
      <c r="H51" s="11"/>
      <c r="I51" s="12"/>
      <c r="J51" s="13" t="s">
        <v>14</v>
      </c>
      <c r="K51" s="14" t="s">
        <v>13</v>
      </c>
      <c r="M51" s="1"/>
      <c r="N51" s="1"/>
      <c r="AE51" s="17">
        <v>2</v>
      </c>
      <c r="AF51" s="20" t="s">
        <v>37</v>
      </c>
      <c r="AG51" s="20"/>
      <c r="AH51" s="20"/>
      <c r="AI51" s="20"/>
      <c r="AJ51" s="30">
        <v>17</v>
      </c>
      <c r="AK51" s="31">
        <v>247</v>
      </c>
      <c r="AM51" s="1"/>
      <c r="AN51" s="1"/>
    </row>
    <row r="52" spans="1:41" x14ac:dyDescent="0.25">
      <c r="A52" s="2"/>
      <c r="B52" s="2"/>
      <c r="C52" s="2"/>
      <c r="D52" s="2"/>
      <c r="E52" s="15">
        <v>1</v>
      </c>
      <c r="F52" s="2" t="s">
        <v>12</v>
      </c>
      <c r="G52" s="2"/>
      <c r="H52" s="2"/>
      <c r="I52" s="2"/>
      <c r="J52" s="27">
        <f>VLOOKUP($F52,$B$29:$G$50,5,0)+VLOOKUP($F52,$J$29:$N$50,4,0)</f>
        <v>10</v>
      </c>
      <c r="K52" s="16">
        <f>VLOOKUP($F52,$B$29:$G$50,6,0)+VLOOKUP($F52,$J$29:$N$50,5,0)</f>
        <v>113</v>
      </c>
      <c r="L52" s="2"/>
      <c r="M52" s="3"/>
      <c r="N52" s="3"/>
      <c r="AE52" s="17">
        <v>2</v>
      </c>
      <c r="AF52" s="20" t="s">
        <v>26</v>
      </c>
      <c r="AG52" s="20"/>
      <c r="AH52" s="20"/>
      <c r="AI52" s="20"/>
      <c r="AJ52" s="30">
        <v>17</v>
      </c>
      <c r="AK52" s="31">
        <v>280</v>
      </c>
      <c r="AM52" s="1"/>
      <c r="AN52" s="1"/>
    </row>
    <row r="53" spans="1:41" x14ac:dyDescent="0.25">
      <c r="E53" s="17">
        <v>2</v>
      </c>
      <c r="F53" s="20" t="s">
        <v>37</v>
      </c>
      <c r="G53" s="20"/>
      <c r="H53" s="20"/>
      <c r="I53" s="20"/>
      <c r="J53" s="30">
        <f>VLOOKUP($F53,$B$29:$G$50,5,0)+VLOOKUP($F53,$J$29:$N$50,4,0)</f>
        <v>9</v>
      </c>
      <c r="K53" s="31">
        <f>VLOOKUP($F53,$B$29:$G$50,6,0)+VLOOKUP($F53,$J$29:$N$50,5,0)</f>
        <v>122</v>
      </c>
      <c r="M53" s="1"/>
      <c r="N53" s="1"/>
      <c r="AE53" s="17">
        <v>4</v>
      </c>
      <c r="AF53" s="20" t="s">
        <v>38</v>
      </c>
      <c r="AG53" s="20"/>
      <c r="AH53" s="20"/>
      <c r="AI53" s="20"/>
      <c r="AJ53" s="30">
        <v>14</v>
      </c>
      <c r="AK53" s="31">
        <v>443</v>
      </c>
      <c r="AM53" s="1"/>
      <c r="AN53" s="1"/>
    </row>
    <row r="54" spans="1:41" x14ac:dyDescent="0.25">
      <c r="E54" s="17">
        <v>2</v>
      </c>
      <c r="F54" s="20" t="s">
        <v>26</v>
      </c>
      <c r="G54" s="20"/>
      <c r="H54" s="20"/>
      <c r="I54" s="20"/>
      <c r="J54" s="30">
        <f>VLOOKUP($F54,$B$29:$G$50,5,0)+VLOOKUP($F54,$J$29:$N$50,4,0)</f>
        <v>9</v>
      </c>
      <c r="K54" s="31">
        <f>VLOOKUP($F54,$B$29:$G$50,6,0)+VLOOKUP($F54,$J$29:$N$50,5,0)</f>
        <v>122</v>
      </c>
      <c r="M54" s="1"/>
      <c r="N54" s="1"/>
      <c r="AE54" s="17">
        <v>5</v>
      </c>
      <c r="AF54" s="20" t="s">
        <v>52</v>
      </c>
      <c r="AJ54" s="8">
        <v>11</v>
      </c>
      <c r="AK54" s="47">
        <v>456</v>
      </c>
      <c r="AM54" s="1"/>
      <c r="AN54" s="1"/>
    </row>
    <row r="55" spans="1:41" x14ac:dyDescent="0.25">
      <c r="E55" s="17">
        <v>4</v>
      </c>
      <c r="F55" s="20" t="s">
        <v>38</v>
      </c>
      <c r="G55" s="20"/>
      <c r="H55" s="20"/>
      <c r="I55" s="20"/>
      <c r="J55" s="30">
        <f>VLOOKUP($F55,$B$29:$G$50,5,0)+VLOOKUP($F55,$J$29:$N$50,4,0)</f>
        <v>7</v>
      </c>
      <c r="K55" s="31">
        <f>VLOOKUP($F55,$B$29:$G$50,6,0)+VLOOKUP($F55,$J$29:$N$50,5,0)</f>
        <v>246</v>
      </c>
      <c r="M55" s="1"/>
      <c r="N55" s="1"/>
      <c r="AE55" s="18">
        <v>6</v>
      </c>
      <c r="AF55" s="33" t="s">
        <v>53</v>
      </c>
      <c r="AG55" s="33"/>
      <c r="AH55" s="33"/>
      <c r="AI55" s="33"/>
      <c r="AJ55" s="46">
        <v>4</v>
      </c>
      <c r="AK55" s="48">
        <v>768</v>
      </c>
      <c r="AM55" s="1"/>
      <c r="AN55" s="1"/>
      <c r="AO55" s="19"/>
    </row>
    <row r="56" spans="1:41" x14ac:dyDescent="0.25">
      <c r="E56" s="17">
        <v>5</v>
      </c>
      <c r="F56" s="20" t="s">
        <v>52</v>
      </c>
      <c r="J56" s="8">
        <f>VLOOKUP($F56,$B$29:$G$50,5,0)+VLOOKUP($F56,$J$29:$N$50,4,0)</f>
        <v>4</v>
      </c>
      <c r="K56" s="47">
        <f>VLOOKUP($F56,$B$29:$G$50,6,0)+VLOOKUP($F56,$J$29:$N$50,5,0)</f>
        <v>326</v>
      </c>
      <c r="M56" s="1"/>
      <c r="N56" s="1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1" x14ac:dyDescent="0.25">
      <c r="E57" s="18">
        <v>6</v>
      </c>
      <c r="F57" s="33" t="s">
        <v>53</v>
      </c>
      <c r="G57" s="33"/>
      <c r="H57" s="33"/>
      <c r="I57" s="33"/>
      <c r="J57" s="46">
        <f>VLOOKUP($F57,$B$29:$G$50,5,0)+VLOOKUP($F57,$J$29:$N$50,4,0)</f>
        <v>3</v>
      </c>
      <c r="K57" s="48">
        <f>VLOOKUP($F57,$B$29:$G$50,6,0)+VLOOKUP($F57,$J$29:$N$50,5,0)</f>
        <v>474</v>
      </c>
      <c r="M57" s="1"/>
      <c r="N57" s="1"/>
    </row>
    <row r="58" spans="1:4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60" spans="1:41" x14ac:dyDescent="0.25">
      <c r="A60" s="4" t="s">
        <v>402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2" spans="1:41" x14ac:dyDescent="0.25">
      <c r="A62" s="3" t="s">
        <v>2</v>
      </c>
      <c r="B62" s="2" t="s">
        <v>11</v>
      </c>
      <c r="C62" s="2"/>
      <c r="D62" s="2"/>
      <c r="E62" s="2"/>
      <c r="F62" s="3" t="s">
        <v>14</v>
      </c>
      <c r="G62" s="3" t="s">
        <v>13</v>
      </c>
      <c r="H62" s="2"/>
      <c r="I62" s="3" t="s">
        <v>2</v>
      </c>
      <c r="J62" s="2" t="s">
        <v>15</v>
      </c>
      <c r="K62" s="2"/>
      <c r="L62" s="2"/>
      <c r="M62" s="3" t="s">
        <v>14</v>
      </c>
      <c r="N62" s="3" t="s">
        <v>13</v>
      </c>
    </row>
    <row r="63" spans="1:41" x14ac:dyDescent="0.25">
      <c r="A63" s="3">
        <v>1</v>
      </c>
      <c r="B63" s="38" t="s">
        <v>12</v>
      </c>
      <c r="C63" s="38"/>
      <c r="D63" s="38"/>
      <c r="E63" s="38"/>
      <c r="F63" s="40">
        <f>VLOOKUP($B63,$B$6:$G$19,5,0)+VLOOKUP($B63,$AB$4:$AG$17,5,0)</f>
        <v>17</v>
      </c>
      <c r="G63" s="40">
        <f>VLOOKUP($B63,$B$6:$G$19,6,0)+VLOOKUP($B63,$AB$4:$AG$17,6,0)</f>
        <v>746</v>
      </c>
      <c r="H63" s="2"/>
      <c r="I63" s="3">
        <v>1</v>
      </c>
      <c r="J63" s="38" t="s">
        <v>12</v>
      </c>
      <c r="K63" s="38"/>
      <c r="L63" s="38"/>
      <c r="M63" s="40">
        <f>VLOOKUP($J63,$J$6:$N$19,4,0)+VLOOKUP($J63,$AJ$4:$AN$17,4,0)</f>
        <v>18</v>
      </c>
      <c r="N63" s="40">
        <f>VLOOKUP($J63,$J$6:$N$19,5,0)+VLOOKUP($J63,$AJ$4:$AN$17,5,0)</f>
        <v>233</v>
      </c>
    </row>
    <row r="64" spans="1:41" x14ac:dyDescent="0.25">
      <c r="A64" s="1">
        <v>2</v>
      </c>
      <c r="B64" s="34" t="s">
        <v>37</v>
      </c>
      <c r="C64" s="34"/>
      <c r="D64" s="34"/>
      <c r="E64" s="34"/>
      <c r="F64" s="42">
        <f>VLOOKUP($B64,$B$6:$G$19,5,0)+VLOOKUP($B64,$AB$4:$AG$17,5,0)</f>
        <v>16</v>
      </c>
      <c r="G64" s="41">
        <f>VLOOKUP($B64,$B$6:$G$19,6,0)+VLOOKUP($B64,$AB$4:$AG$17,6,0)</f>
        <v>814</v>
      </c>
      <c r="I64" s="32">
        <v>2</v>
      </c>
      <c r="J64" s="34" t="s">
        <v>38</v>
      </c>
      <c r="K64" s="34"/>
      <c r="L64" s="34"/>
      <c r="M64" s="42">
        <f>VLOOKUP($J64,$J$6:$N$19,4,0)+VLOOKUP($J64,$AJ$4:$AN$17,4,0)</f>
        <v>14</v>
      </c>
      <c r="N64" s="41">
        <f>VLOOKUP($J64,$J$6:$N$19,5,0)+VLOOKUP($J64,$AJ$4:$AN$17,5,0)</f>
        <v>475</v>
      </c>
    </row>
    <row r="65" spans="1:15" x14ac:dyDescent="0.25">
      <c r="A65" s="1">
        <v>3</v>
      </c>
      <c r="B65" s="34" t="s">
        <v>26</v>
      </c>
      <c r="C65" s="34"/>
      <c r="D65" s="34"/>
      <c r="E65" s="34"/>
      <c r="F65" s="42">
        <f>VLOOKUP($B65,$B$6:$G$19,5,0)+VLOOKUP($B65,$AB$4:$AG$17,5,0)</f>
        <v>12</v>
      </c>
      <c r="G65" s="41">
        <f>VLOOKUP($B65,$B$6:$G$19,6,0)+VLOOKUP($B65,$AB$4:$AG$17,6,0)</f>
        <v>1179</v>
      </c>
      <c r="I65" s="32">
        <v>3</v>
      </c>
      <c r="J65" s="34" t="s">
        <v>37</v>
      </c>
      <c r="K65" s="34"/>
      <c r="L65" s="34"/>
      <c r="M65" s="42">
        <f>VLOOKUP($J65,$J$6:$N$19,4,0)+VLOOKUP($J65,$AJ$4:$AN$17,4,0)</f>
        <v>12</v>
      </c>
      <c r="N65" s="41">
        <f>VLOOKUP($J65,$J$6:$N$19,5,0)+VLOOKUP($J65,$AJ$4:$AN$17,5,0)</f>
        <v>685</v>
      </c>
    </row>
    <row r="66" spans="1:15" x14ac:dyDescent="0.25">
      <c r="A66" s="1">
        <v>4</v>
      </c>
      <c r="B66" s="34" t="s">
        <v>38</v>
      </c>
      <c r="C66" s="34"/>
      <c r="D66" s="34"/>
      <c r="E66" s="34"/>
      <c r="F66" s="42">
        <f>VLOOKUP($B66,$B$6:$G$19,5,0)+VLOOKUP($B66,$AB$4:$AG$17,5,0)</f>
        <v>9</v>
      </c>
      <c r="G66" s="41">
        <f>VLOOKUP($B66,$B$6:$G$19,6,0)+VLOOKUP($B66,$AB$4:$AG$17,6,0)</f>
        <v>2053</v>
      </c>
      <c r="I66" s="32">
        <v>4</v>
      </c>
      <c r="J66" s="34" t="s">
        <v>26</v>
      </c>
      <c r="K66" s="34"/>
      <c r="L66" s="34"/>
      <c r="M66" s="42">
        <f>VLOOKUP($J66,$J$6:$N$19,4,0)+VLOOKUP($J66,$AJ$4:$AN$17,4,0)</f>
        <v>9</v>
      </c>
      <c r="N66" s="41">
        <f>VLOOKUP($J66,$J$6:$N$19,5,0)+VLOOKUP($J66,$AJ$4:$AN$17,5,0)</f>
        <v>710</v>
      </c>
    </row>
    <row r="67" spans="1:15" x14ac:dyDescent="0.25">
      <c r="A67" s="1">
        <v>5</v>
      </c>
      <c r="B67" s="20" t="s">
        <v>36</v>
      </c>
      <c r="F67" s="1"/>
      <c r="G67" s="8">
        <f>VLOOKUP($B67,$B$6:$G$19,6,0)+VLOOKUP($B67,$AB$4:$AG$17,6,0)</f>
        <v>2161</v>
      </c>
      <c r="I67" s="32">
        <v>5</v>
      </c>
      <c r="J67" s="20" t="s">
        <v>25</v>
      </c>
      <c r="M67" s="1"/>
      <c r="N67" s="8">
        <f>VLOOKUP($J67,$J$6:$N$19,5,0)+VLOOKUP($J67,$AJ$4:$AN$17,5,0)</f>
        <v>812</v>
      </c>
    </row>
    <row r="68" spans="1:15" x14ac:dyDescent="0.25">
      <c r="A68" s="1">
        <v>6</v>
      </c>
      <c r="B68" s="34" t="s">
        <v>52</v>
      </c>
      <c r="C68" s="34"/>
      <c r="D68" s="34"/>
      <c r="E68" s="34"/>
      <c r="F68" s="42">
        <f>VLOOKUP($B68,$B$6:$G$19,5,0)+VLOOKUP($B68,$AB$4:$AG$17,5,0)</f>
        <v>6</v>
      </c>
      <c r="G68" s="41">
        <f>VLOOKUP($B68,$B$6:$G$19,6,0)+VLOOKUP($B68,$AB$4:$AG$17,6,0)</f>
        <v>2425</v>
      </c>
      <c r="I68" s="32">
        <v>6</v>
      </c>
      <c r="J68" s="34" t="s">
        <v>52</v>
      </c>
      <c r="K68" s="35"/>
      <c r="L68" s="35"/>
      <c r="M68" s="37">
        <f>VLOOKUP($J68,$J$6:$N$19,4,0)+VLOOKUP($J68,$AJ$4:$AN$17,4,0)</f>
        <v>7</v>
      </c>
      <c r="N68" s="36">
        <f>VLOOKUP($J68,$J$6:$N$19,5,0)+VLOOKUP($J68,$AJ$4:$AN$17,5,0)</f>
        <v>1245</v>
      </c>
      <c r="O68" s="2"/>
    </row>
    <row r="69" spans="1:15" x14ac:dyDescent="0.25">
      <c r="A69" s="1">
        <v>7</v>
      </c>
      <c r="B69" s="20" t="s">
        <v>25</v>
      </c>
      <c r="F69" s="1"/>
      <c r="G69" s="8">
        <f>VLOOKUP($B69,$B$6:$G$19,6,0)+VLOOKUP($B69,$AB$4:$AG$17,6,0)</f>
        <v>2613</v>
      </c>
      <c r="I69" s="32">
        <v>7</v>
      </c>
      <c r="J69" s="20" t="s">
        <v>40</v>
      </c>
      <c r="M69" s="1"/>
      <c r="N69" s="8">
        <f>VLOOKUP($J69,$J$6:$N$19,5,0)+VLOOKUP($J69,$AJ$4:$AN$17,5,0)</f>
        <v>1414</v>
      </c>
      <c r="O69" s="2"/>
    </row>
    <row r="70" spans="1:15" x14ac:dyDescent="0.25">
      <c r="A70" s="1">
        <v>8</v>
      </c>
      <c r="B70" s="34" t="s">
        <v>53</v>
      </c>
      <c r="C70" s="34"/>
      <c r="D70" s="34"/>
      <c r="E70" s="34"/>
      <c r="F70" s="42">
        <f>VLOOKUP($B70,$B$6:$G$19,5,0)+VLOOKUP($B70,$AB$4:$AG$17,5,0)</f>
        <v>3</v>
      </c>
      <c r="G70" s="41">
        <f>VLOOKUP($B70,$B$6:$G$19,6,0)+VLOOKUP($B70,$AB$4:$AG$17,6,0)</f>
        <v>3371</v>
      </c>
      <c r="I70" s="32">
        <v>8</v>
      </c>
      <c r="J70" s="20" t="s">
        <v>30</v>
      </c>
      <c r="N70" s="8">
        <f>VLOOKUP($J70,$J$6:$N$19,5,0)+VLOOKUP($J70,$AJ$4:$AN$17,5,0)</f>
        <v>1563</v>
      </c>
    </row>
    <row r="71" spans="1:15" x14ac:dyDescent="0.25">
      <c r="A71" s="1">
        <v>9</v>
      </c>
      <c r="B71" s="20" t="s">
        <v>27</v>
      </c>
      <c r="F71" s="32"/>
      <c r="G71" s="8">
        <f>VLOOKUP($B71,$B$6:$G$19,6,0)+VLOOKUP($B71,$AB$4:$AG$17,6,0)</f>
        <v>3619</v>
      </c>
      <c r="I71" s="32">
        <v>9</v>
      </c>
      <c r="J71" s="34" t="s">
        <v>53</v>
      </c>
      <c r="K71" s="34"/>
      <c r="L71" s="34"/>
      <c r="M71" s="42">
        <f>VLOOKUP($J71,$J$6:$N$19,4,0)+VLOOKUP($J71,$AJ$4:$AN$17,4,0)</f>
        <v>3</v>
      </c>
      <c r="N71" s="41">
        <f>VLOOKUP($J71,$J$6:$N$19,5,0)+VLOOKUP($J71,$AJ$4:$AN$17,5,0)</f>
        <v>1706</v>
      </c>
    </row>
    <row r="72" spans="1:15" x14ac:dyDescent="0.25">
      <c r="A72" s="1">
        <v>10</v>
      </c>
      <c r="B72" s="20" t="s">
        <v>44</v>
      </c>
      <c r="F72" s="1"/>
      <c r="G72" s="8">
        <f>VLOOKUP($B72,$B$6:$G$19,6,0)+VLOOKUP($B72,$AB$4:$AG$17,6,0)</f>
        <v>4038</v>
      </c>
      <c r="I72" s="32">
        <v>10</v>
      </c>
      <c r="J72" s="20" t="s">
        <v>27</v>
      </c>
      <c r="N72" s="8">
        <f>VLOOKUP($J72,$J$6:$N$19,5,0)+VLOOKUP($J72,$AJ$4:$AN$17,5,0)</f>
        <v>1839</v>
      </c>
    </row>
    <row r="73" spans="1:15" x14ac:dyDescent="0.25">
      <c r="A73" s="1">
        <v>11</v>
      </c>
      <c r="B73" s="20" t="s">
        <v>30</v>
      </c>
      <c r="F73" s="1"/>
      <c r="G73" s="8">
        <f>VLOOKUP($B73,$B$6:$G$19,6,0)+VLOOKUP($B73,$AB$4:$AG$17,6,0)</f>
        <v>4354</v>
      </c>
      <c r="I73" s="32"/>
      <c r="J73" s="20"/>
      <c r="M73" s="1"/>
      <c r="N73" s="8"/>
    </row>
    <row r="74" spans="1:15" x14ac:dyDescent="0.25">
      <c r="A74" s="1">
        <v>12</v>
      </c>
      <c r="B74" s="20" t="s">
        <v>29</v>
      </c>
      <c r="F74" s="1"/>
      <c r="G74" s="8">
        <f>VLOOKUP($B74,$B$6:$G$19,6,0)+VLOOKUP($B74,$AB$4:$AG$17,6,0)</f>
        <v>5662</v>
      </c>
      <c r="I74" s="32"/>
      <c r="J74" s="20"/>
      <c r="N74" s="8"/>
    </row>
    <row r="75" spans="1:15" x14ac:dyDescent="0.25">
      <c r="A75" s="1"/>
      <c r="B75" s="20"/>
      <c r="F75" s="1"/>
      <c r="G75" s="8"/>
      <c r="I75" s="32"/>
      <c r="J75" s="20"/>
      <c r="N75" s="8"/>
    </row>
    <row r="76" spans="1:15" x14ac:dyDescent="0.25">
      <c r="E76" s="10" t="s">
        <v>2</v>
      </c>
      <c r="F76" s="11" t="s">
        <v>16</v>
      </c>
      <c r="G76" s="11"/>
      <c r="H76" s="11"/>
      <c r="I76" s="12"/>
      <c r="J76" s="13" t="s">
        <v>14</v>
      </c>
      <c r="K76" s="14" t="s">
        <v>13</v>
      </c>
      <c r="M76" s="1"/>
      <c r="N76" s="1"/>
    </row>
    <row r="77" spans="1:15" x14ac:dyDescent="0.25">
      <c r="A77" s="2"/>
      <c r="B77" s="2"/>
      <c r="C77" s="2"/>
      <c r="D77" s="2"/>
      <c r="E77" s="15">
        <v>1</v>
      </c>
      <c r="F77" s="2" t="s">
        <v>12</v>
      </c>
      <c r="G77" s="2"/>
      <c r="H77" s="2"/>
      <c r="I77" s="2"/>
      <c r="J77" s="27">
        <f>VLOOKUP($F77,$B$63:$G$75,5,0)+VLOOKUP($F77,$J$63:$N$75,4,0)</f>
        <v>35</v>
      </c>
      <c r="K77" s="52">
        <f>VLOOKUP($F77,$B$63:$G$75,6,0)+VLOOKUP($F77,$J$63:$N$75,5,0)</f>
        <v>979</v>
      </c>
      <c r="L77" s="2"/>
      <c r="M77" s="3"/>
      <c r="N77" s="3"/>
    </row>
    <row r="78" spans="1:15" x14ac:dyDescent="0.25">
      <c r="E78" s="17">
        <v>2</v>
      </c>
      <c r="F78" s="20" t="s">
        <v>37</v>
      </c>
      <c r="G78" s="20"/>
      <c r="H78" s="20"/>
      <c r="I78" s="20"/>
      <c r="J78" s="30">
        <f>VLOOKUP($F78,$B$63:$G$75,5,0)+VLOOKUP($F78,$J$63:$N$75,4,0)</f>
        <v>28</v>
      </c>
      <c r="K78" s="54">
        <f>VLOOKUP($F78,$B$63:$G$75,6,0)+VLOOKUP($F78,$J$63:$N$75,5,0)</f>
        <v>1499</v>
      </c>
      <c r="M78" s="1"/>
      <c r="N78" s="1"/>
    </row>
    <row r="79" spans="1:15" x14ac:dyDescent="0.25">
      <c r="E79" s="17">
        <v>3</v>
      </c>
      <c r="F79" s="20" t="s">
        <v>38</v>
      </c>
      <c r="G79" s="20"/>
      <c r="H79" s="20"/>
      <c r="I79" s="20"/>
      <c r="J79" s="30">
        <f>VLOOKUP($F79,$B$63:$G$75,5,0)+VLOOKUP($F79,$J$63:$N$75,4,0)</f>
        <v>23</v>
      </c>
      <c r="K79" s="54">
        <f>VLOOKUP($F79,$B$63:$G$75,6,0)+VLOOKUP($F79,$J$63:$N$75,5,0)</f>
        <v>2528</v>
      </c>
      <c r="M79" s="1"/>
      <c r="N79" s="1"/>
    </row>
    <row r="80" spans="1:15" x14ac:dyDescent="0.25">
      <c r="E80" s="18">
        <v>4</v>
      </c>
      <c r="F80" s="33" t="s">
        <v>26</v>
      </c>
      <c r="G80" s="33"/>
      <c r="H80" s="33"/>
      <c r="I80" s="33"/>
      <c r="J80" s="46">
        <f>VLOOKUP($F80,$B$63:$G$75,5,0)+VLOOKUP($F80,$J$63:$N$75,4,0)</f>
        <v>21</v>
      </c>
      <c r="K80" s="53">
        <f>VLOOKUP($F80,$B$63:$G$75,6,0)+VLOOKUP($F80,$J$63:$N$75,5,0)</f>
        <v>1889</v>
      </c>
      <c r="M80" s="1"/>
      <c r="N80" s="1"/>
    </row>
    <row r="81" spans="1:15" x14ac:dyDescent="0.25">
      <c r="E81" s="43">
        <v>5</v>
      </c>
      <c r="F81" s="20" t="s">
        <v>52</v>
      </c>
      <c r="J81" s="8">
        <f>VLOOKUP($F81,$B$63:$G$75,5,0)+VLOOKUP($F81,$J$63:$N$75,4,0)</f>
        <v>13</v>
      </c>
      <c r="K81" s="55">
        <f>VLOOKUP($F81,$B$63:$G$75,6,0)+VLOOKUP($F81,$J$63:$N$75,5,0)</f>
        <v>3670</v>
      </c>
      <c r="L81" s="20" t="s">
        <v>403</v>
      </c>
      <c r="M81" s="1"/>
      <c r="N81" s="1"/>
    </row>
    <row r="82" spans="1:15" x14ac:dyDescent="0.25">
      <c r="E82" s="18">
        <v>6</v>
      </c>
      <c r="F82" s="33" t="s">
        <v>53</v>
      </c>
      <c r="G82" s="33"/>
      <c r="H82" s="33"/>
      <c r="I82" s="33"/>
      <c r="J82" s="46">
        <f>VLOOKUP($F82,$B$63:$G$75,5,0)+VLOOKUP($F82,$J$63:$N$75,4,0)</f>
        <v>6</v>
      </c>
      <c r="K82" s="53">
        <f>VLOOKUP($F82,$B$63:$G$75,6,0)+VLOOKUP($F82,$J$63:$N$75,5,0)</f>
        <v>5077</v>
      </c>
      <c r="L82" s="20" t="s">
        <v>403</v>
      </c>
      <c r="M82" s="1"/>
      <c r="N82" s="1"/>
    </row>
    <row r="83" spans="1:15" x14ac:dyDescent="0.25">
      <c r="F83" s="1"/>
      <c r="G83" s="1"/>
      <c r="M83" s="1"/>
      <c r="N83" s="1"/>
    </row>
    <row r="84" spans="1:15" x14ac:dyDescent="0.25">
      <c r="A84" s="3" t="s">
        <v>2</v>
      </c>
      <c r="B84" s="2" t="s">
        <v>17</v>
      </c>
      <c r="C84" s="2"/>
      <c r="D84" s="2"/>
      <c r="E84" s="2"/>
      <c r="F84" s="3" t="s">
        <v>14</v>
      </c>
      <c r="G84" s="3" t="s">
        <v>13</v>
      </c>
      <c r="H84" s="2"/>
      <c r="I84" s="3" t="s">
        <v>2</v>
      </c>
      <c r="J84" s="2" t="s">
        <v>18</v>
      </c>
      <c r="K84" s="2"/>
      <c r="L84" s="2"/>
      <c r="M84" s="3" t="s">
        <v>14</v>
      </c>
      <c r="N84" s="3" t="s">
        <v>13</v>
      </c>
    </row>
    <row r="85" spans="1:15" x14ac:dyDescent="0.25">
      <c r="A85" s="3">
        <v>1</v>
      </c>
      <c r="B85" s="38" t="s">
        <v>37</v>
      </c>
      <c r="C85" s="38"/>
      <c r="D85" s="38"/>
      <c r="E85" s="38"/>
      <c r="F85" s="40">
        <f>VLOOKUP($B85,$B$29:$G$50,5,0)+VLOOKUP($B85,$AB$27:$AG$56,5,0)</f>
        <v>18</v>
      </c>
      <c r="G85" s="39">
        <f>VLOOKUP($B85,$B$29:$G$50,6,0)+VLOOKUP($B85,$AB$27:$AG$56,6,0)</f>
        <v>183</v>
      </c>
      <c r="H85" s="2"/>
      <c r="I85" s="3">
        <v>1</v>
      </c>
      <c r="J85" s="38" t="s">
        <v>12</v>
      </c>
      <c r="K85" s="38"/>
      <c r="L85" s="38"/>
      <c r="M85" s="40">
        <f>VLOOKUP($J85,$J$29:$N$50,4,0)+VLOOKUP($J85,$AJ$27:$AN$56,4,0)</f>
        <v>18</v>
      </c>
      <c r="N85" s="40">
        <f>VLOOKUP($J85,$J$29:$N$50,5,0)+VLOOKUP($J85,$AJ$27:$AN$56,5,0)</f>
        <v>101</v>
      </c>
    </row>
    <row r="86" spans="1:15" x14ac:dyDescent="0.25">
      <c r="A86" s="1">
        <v>2</v>
      </c>
      <c r="B86" s="34" t="s">
        <v>26</v>
      </c>
      <c r="C86" s="34"/>
      <c r="D86" s="34"/>
      <c r="E86" s="34"/>
      <c r="F86" s="42">
        <f>VLOOKUP($B86,$B$29:$G$50,5,0)+VLOOKUP($B86,$AB$27:$AG$56,5,0)</f>
        <v>14</v>
      </c>
      <c r="G86" s="41">
        <f>VLOOKUP($B86,$B$29:$G$50,6,0)+VLOOKUP($B86,$AB$27:$AG$56,6,0)</f>
        <v>265</v>
      </c>
      <c r="I86" s="1">
        <v>2</v>
      </c>
      <c r="J86" s="34" t="s">
        <v>38</v>
      </c>
      <c r="K86" s="34"/>
      <c r="L86" s="34"/>
      <c r="M86" s="42">
        <f>VLOOKUP($J86,$J$29:$N$50,4,0)+VLOOKUP($J86,$AJ$27:$AN$56,4,0)</f>
        <v>15</v>
      </c>
      <c r="N86" s="42">
        <f>VLOOKUP($J86,$J$29:$N$50,5,0)+VLOOKUP($J86,$AJ$27:$AN$56,5,0)</f>
        <v>106</v>
      </c>
    </row>
    <row r="87" spans="1:15" x14ac:dyDescent="0.25">
      <c r="A87" s="1">
        <v>3</v>
      </c>
      <c r="B87" s="34" t="s">
        <v>12</v>
      </c>
      <c r="C87" s="34"/>
      <c r="D87" s="34"/>
      <c r="E87" s="34"/>
      <c r="F87" s="42">
        <f>VLOOKUP($B87,$B$29:$G$50,5,0)+VLOOKUP($B87,$AB$27:$AG$56,5,0)</f>
        <v>13</v>
      </c>
      <c r="G87" s="41">
        <f>VLOOKUP($B87,$B$29:$G$50,6,0)+VLOOKUP($B87,$AB$27:$AG$56,6,0)</f>
        <v>287</v>
      </c>
      <c r="I87" s="32">
        <v>3</v>
      </c>
      <c r="J87" s="34" t="s">
        <v>26</v>
      </c>
      <c r="K87" s="34"/>
      <c r="L87" s="34"/>
      <c r="M87" s="42">
        <f>VLOOKUP($J87,$J$29:$N$50,4,0)+VLOOKUP($J87,$AJ$27:$AN$56,4,0)</f>
        <v>12</v>
      </c>
      <c r="N87" s="42">
        <f>VLOOKUP($J87,$J$29:$N$50,5,0)+VLOOKUP($J87,$AJ$27:$AN$56,5,0)</f>
        <v>137</v>
      </c>
    </row>
    <row r="88" spans="1:15" x14ac:dyDescent="0.25">
      <c r="A88" s="1">
        <v>4</v>
      </c>
      <c r="B88" s="34" t="s">
        <v>52</v>
      </c>
      <c r="C88" s="34"/>
      <c r="D88" s="34"/>
      <c r="E88" s="34"/>
      <c r="F88" s="37">
        <f>VLOOKUP($B88,$B$29:$G$50,5,0)+VLOOKUP($B88,$AB$27:$AG$56,5,0)</f>
        <v>9</v>
      </c>
      <c r="G88" s="41">
        <f>VLOOKUP($B88,$B$29:$G$50,6,0)+VLOOKUP($B88,$AB$27:$AG$56,6,0)</f>
        <v>420</v>
      </c>
      <c r="I88" s="32">
        <v>4</v>
      </c>
      <c r="J88" s="34" t="s">
        <v>37</v>
      </c>
      <c r="K88" s="34"/>
      <c r="L88" s="34"/>
      <c r="M88" s="42">
        <f>VLOOKUP($J88,$J$29:$N$50,4,0)+VLOOKUP($J88,$AJ$27:$AN$56,4,0)</f>
        <v>8</v>
      </c>
      <c r="N88" s="42">
        <f>VLOOKUP($J88,$J$29:$N$50,5,0)+VLOOKUP($J88,$AJ$27:$AN$56,5,0)</f>
        <v>186</v>
      </c>
    </row>
    <row r="89" spans="1:15" x14ac:dyDescent="0.25">
      <c r="A89" s="1">
        <v>5</v>
      </c>
      <c r="B89" s="20" t="s">
        <v>36</v>
      </c>
      <c r="F89" s="1"/>
      <c r="G89" s="8">
        <f>VLOOKUP($B89,$B$29:$G$50,6,0)+VLOOKUP($B89,$AB$27:$AG$56,6,0)</f>
        <v>537</v>
      </c>
      <c r="I89" s="1">
        <v>5</v>
      </c>
      <c r="J89" s="20" t="s">
        <v>25</v>
      </c>
      <c r="N89" s="8">
        <f>VLOOKUP($J89,$J$29:$N$50,5,0)+VLOOKUP($J89,$AJ$27:$AN$56,5,0)</f>
        <v>263</v>
      </c>
    </row>
    <row r="90" spans="1:15" x14ac:dyDescent="0.25">
      <c r="A90" s="1">
        <v>6</v>
      </c>
      <c r="B90" s="34" t="s">
        <v>38</v>
      </c>
      <c r="C90" s="34"/>
      <c r="D90" s="34"/>
      <c r="E90" s="34"/>
      <c r="F90" s="42">
        <f>VLOOKUP($B90,$B$29:$G$50,5,0)+VLOOKUP($B90,$AB$27:$AG$56,5,0)</f>
        <v>6</v>
      </c>
      <c r="G90" s="41">
        <f>VLOOKUP($B90,$B$29:$G$50,6,0)+VLOOKUP($B90,$AB$27:$AG$56,6,0)</f>
        <v>583</v>
      </c>
      <c r="I90" s="1">
        <v>6</v>
      </c>
      <c r="J90" t="s">
        <v>40</v>
      </c>
      <c r="N90" s="8">
        <f>VLOOKUP($J90,$J$29:$N$50,5,0)+VLOOKUP($J90,$AJ$27:$AN$56,5,0)</f>
        <v>264</v>
      </c>
      <c r="O90" s="2"/>
    </row>
    <row r="91" spans="1:15" x14ac:dyDescent="0.25">
      <c r="A91" s="1">
        <v>7</v>
      </c>
      <c r="B91" s="34" t="s">
        <v>53</v>
      </c>
      <c r="C91" s="34"/>
      <c r="D91" s="34"/>
      <c r="E91" s="34"/>
      <c r="F91" s="42">
        <f>VLOOKUP($B91,$B$29:$G$50,5,0)+VLOOKUP($B91,$AB$27:$AG$56,5,0)</f>
        <v>3</v>
      </c>
      <c r="G91" s="41">
        <f>VLOOKUP($B91,$B$29:$G$50,6,0)+VLOOKUP($B91,$AB$27:$AG$56,6,0)</f>
        <v>833</v>
      </c>
      <c r="I91" s="32">
        <v>7</v>
      </c>
      <c r="J91" s="34" t="s">
        <v>52</v>
      </c>
      <c r="K91" s="35"/>
      <c r="L91" s="35"/>
      <c r="M91" s="42">
        <f>VLOOKUP($J91,$J$29:$N$50,4,0)+VLOOKUP($J91,$AJ$27:$AN$56,4,0)</f>
        <v>6</v>
      </c>
      <c r="N91" s="37">
        <f>VLOOKUP($J91,$J$29:$N$50,5,0)+VLOOKUP($J91,$AJ$27:$AN$56,5,0)</f>
        <v>362</v>
      </c>
    </row>
    <row r="92" spans="1:15" x14ac:dyDescent="0.25">
      <c r="A92" s="1">
        <v>8</v>
      </c>
      <c r="B92" s="20" t="s">
        <v>25</v>
      </c>
      <c r="G92" s="8">
        <f>VLOOKUP($B92,$B$29:$G$50,6,0)+VLOOKUP($B92,$AB$27:$AG$56,6,0)</f>
        <v>860</v>
      </c>
      <c r="H92" s="1"/>
      <c r="I92" s="1">
        <v>8</v>
      </c>
      <c r="J92" s="34" t="s">
        <v>53</v>
      </c>
      <c r="K92" s="34"/>
      <c r="L92" s="34"/>
      <c r="M92" s="42">
        <f>VLOOKUP($J92,$J$29:$N$50,4,0)+VLOOKUP($J92,$AJ$27:$AN$56,4,0)</f>
        <v>4</v>
      </c>
      <c r="N92" s="42">
        <f>VLOOKUP($J92,$J$29:$N$50,5,0)+VLOOKUP($J92,$AJ$27:$AN$56,5,0)</f>
        <v>409</v>
      </c>
    </row>
    <row r="93" spans="1:15" x14ac:dyDescent="0.25">
      <c r="A93" s="1">
        <v>9</v>
      </c>
      <c r="B93" s="20" t="s">
        <v>27</v>
      </c>
      <c r="F93" s="32"/>
      <c r="G93" s="8">
        <f>VLOOKUP($B93,$B$29:$G$50,6,0)+VLOOKUP($B93,$AB$27:$AG$56,6,0)</f>
        <v>889</v>
      </c>
      <c r="H93" s="1"/>
      <c r="I93" s="32">
        <v>9</v>
      </c>
      <c r="J93" s="20" t="s">
        <v>36</v>
      </c>
      <c r="N93" s="8">
        <f>VLOOKUP($J93,$J$29:$N$50,5,0)+VLOOKUP($J93,$AJ$27:$AN$56,5,0)</f>
        <v>436</v>
      </c>
    </row>
    <row r="94" spans="1:15" x14ac:dyDescent="0.25">
      <c r="A94" s="1">
        <v>10</v>
      </c>
      <c r="B94" s="20" t="s">
        <v>44</v>
      </c>
      <c r="F94" s="1"/>
      <c r="G94" s="8">
        <f>VLOOKUP($B94,$B$29:$G$50,6,0)+VLOOKUP($B94,$AB$27:$AG$56,6,0)</f>
        <v>984</v>
      </c>
      <c r="I94" s="1">
        <v>10</v>
      </c>
      <c r="J94" s="20" t="s">
        <v>30</v>
      </c>
      <c r="N94" s="8">
        <f>VLOOKUP($J94,$J$29:$N$50,5,0)+VLOOKUP($J94,$AJ$27:$AN$56,5,0)</f>
        <v>462</v>
      </c>
    </row>
    <row r="95" spans="1:15" x14ac:dyDescent="0.25">
      <c r="A95" s="1">
        <v>11</v>
      </c>
      <c r="B95" t="s">
        <v>40</v>
      </c>
      <c r="G95" s="8">
        <f>VLOOKUP($B95,$B$29:$G$50,6,0)+VLOOKUP($B95,$AB$27:$AG$56,6,0)</f>
        <v>1085</v>
      </c>
      <c r="I95" s="32">
        <v>11</v>
      </c>
      <c r="J95" s="20" t="s">
        <v>27</v>
      </c>
      <c r="N95" s="8">
        <f>VLOOKUP($J95,$J$29:$N$50,5,0)+VLOOKUP($J95,$AJ$27:$AN$56,5,0)</f>
        <v>510</v>
      </c>
    </row>
    <row r="96" spans="1:15" x14ac:dyDescent="0.25">
      <c r="A96" s="1">
        <v>12</v>
      </c>
      <c r="B96" s="20" t="s">
        <v>30</v>
      </c>
      <c r="F96" s="1"/>
      <c r="G96" s="8">
        <f>VLOOKUP($B96,$B$29:$G$50,6,0)+VLOOKUP($B96,$AB$27:$AG$56,6,0)</f>
        <v>1239</v>
      </c>
      <c r="I96" s="1">
        <v>12</v>
      </c>
      <c r="J96" s="20" t="s">
        <v>41</v>
      </c>
      <c r="N96" s="8">
        <f>VLOOKUP($J96,$J$29:$N$50,5,0)+VLOOKUP($J96,$AJ$27:$AN$56,5,0)</f>
        <v>535</v>
      </c>
    </row>
    <row r="97" spans="1:15" x14ac:dyDescent="0.25">
      <c r="A97" s="1">
        <v>13</v>
      </c>
      <c r="B97" s="20" t="s">
        <v>29</v>
      </c>
      <c r="G97" s="8">
        <f>VLOOKUP($B97,$B$29:$G$50,6,0)+VLOOKUP($B97,$AB$27:$AG$56,6,0)</f>
        <v>1380</v>
      </c>
      <c r="I97" s="32">
        <v>13</v>
      </c>
      <c r="J97" s="20" t="s">
        <v>44</v>
      </c>
      <c r="N97" s="8">
        <f>VLOOKUP($J97,$J$29:$N$50,5,0)+VLOOKUP($J97,$AJ$27:$AN$56,5,0)</f>
        <v>649</v>
      </c>
      <c r="O97" s="2"/>
    </row>
    <row r="98" spans="1:15" x14ac:dyDescent="0.25">
      <c r="A98" s="1">
        <v>14</v>
      </c>
      <c r="B98" s="20" t="s">
        <v>51</v>
      </c>
      <c r="F98" s="1"/>
      <c r="G98" s="8">
        <f>VLOOKUP($B98,$B$29:$G$50,6,0)+VLOOKUP($B98,$AB$27:$AG$56,6,0)</f>
        <v>1500</v>
      </c>
      <c r="I98" s="1">
        <v>14</v>
      </c>
      <c r="J98" s="20" t="s">
        <v>31</v>
      </c>
      <c r="N98" s="8">
        <f>VLOOKUP($J98,$J$29:$N$50,5,0)+VLOOKUP($J98,$AJ$27:$AN$56,5,0)</f>
        <v>686</v>
      </c>
      <c r="O98" s="2"/>
    </row>
    <row r="99" spans="1:15" x14ac:dyDescent="0.25">
      <c r="A99" s="1">
        <v>15</v>
      </c>
      <c r="B99" s="20" t="s">
        <v>45</v>
      </c>
      <c r="F99" s="1"/>
      <c r="G99" s="8">
        <f>VLOOKUP($B99,$B$29:$G$50,6,0)+VLOOKUP($B99,$AB$27:$AG$56,6,0)</f>
        <v>1775</v>
      </c>
      <c r="I99" s="32">
        <v>15</v>
      </c>
      <c r="J99" s="20" t="s">
        <v>29</v>
      </c>
      <c r="N99" s="8">
        <f>VLOOKUP($J99,$J$29:$N$50,5,0)+VLOOKUP($J99,$AJ$27:$AN$56,5,0)</f>
        <v>766</v>
      </c>
    </row>
    <row r="100" spans="1:15" x14ac:dyDescent="0.25">
      <c r="A100" s="1">
        <v>16</v>
      </c>
      <c r="B100" s="20" t="s">
        <v>33</v>
      </c>
      <c r="G100" s="8">
        <f>VLOOKUP($B100,$B$29:$G$50,6,0)+VLOOKUP($B100,$AB$27:$AG$56,6,0)</f>
        <v>1830</v>
      </c>
      <c r="I100" s="1">
        <v>16</v>
      </c>
      <c r="J100" s="20" t="s">
        <v>49</v>
      </c>
      <c r="M100" s="1"/>
      <c r="N100" s="8">
        <f>VLOOKUP($J100,$J$29:$N$50,5,0)+VLOOKUP($J100,$AJ$27:$AN$56,5,0)</f>
        <v>906</v>
      </c>
    </row>
    <row r="101" spans="1:15" x14ac:dyDescent="0.25">
      <c r="A101" s="1">
        <v>17</v>
      </c>
      <c r="B101" s="20" t="s">
        <v>49</v>
      </c>
      <c r="F101" s="1"/>
      <c r="G101" s="8">
        <f>VLOOKUP($B101,$B$29:$G$50,6,0)+VLOOKUP($B101,$AB$27:$AG$56,6,0)</f>
        <v>1868</v>
      </c>
      <c r="I101" s="32">
        <v>17</v>
      </c>
      <c r="J101" s="20" t="s">
        <v>33</v>
      </c>
      <c r="M101" s="1"/>
      <c r="N101" s="8">
        <f>VLOOKUP($J101,$J$29:$N$50,5,0)+VLOOKUP($J101,$AJ$27:$AN$56,5,0)</f>
        <v>966</v>
      </c>
    </row>
    <row r="102" spans="1:15" x14ac:dyDescent="0.25">
      <c r="A102" s="1">
        <v>18</v>
      </c>
      <c r="B102" s="20" t="s">
        <v>46</v>
      </c>
      <c r="F102" s="1"/>
      <c r="G102" s="8">
        <f>VLOOKUP($B102,$B$29:$G$50,6,0)+VLOOKUP($B102,$AB$27:$AG$56,6,0)</f>
        <v>2282</v>
      </c>
      <c r="I102" s="1"/>
      <c r="J102" s="20"/>
      <c r="M102" s="1"/>
      <c r="N102" s="8"/>
    </row>
    <row r="103" spans="1:15" x14ac:dyDescent="0.25">
      <c r="A103" s="1">
        <v>19</v>
      </c>
      <c r="B103" s="20" t="s">
        <v>34</v>
      </c>
      <c r="G103" s="8">
        <f>VLOOKUP($B103,$B$29:$G$50,6,0)+VLOOKUP($B103,$AB$27:$AG$56,6,0)</f>
        <v>2360</v>
      </c>
      <c r="I103" s="32"/>
      <c r="J103" s="20"/>
      <c r="N103" s="8"/>
    </row>
    <row r="104" spans="1:15" x14ac:dyDescent="0.25">
      <c r="A104" s="1"/>
      <c r="B104" s="20"/>
      <c r="F104" s="1"/>
      <c r="G104" s="8"/>
      <c r="I104" s="1"/>
      <c r="J104" s="20"/>
      <c r="M104" s="1"/>
      <c r="N104" s="8"/>
    </row>
    <row r="105" spans="1:15" x14ac:dyDescent="0.25">
      <c r="E105" s="10" t="s">
        <v>2</v>
      </c>
      <c r="F105" s="11" t="s">
        <v>42</v>
      </c>
      <c r="G105" s="11"/>
      <c r="H105" s="11"/>
      <c r="I105" s="12"/>
      <c r="J105" s="13" t="s">
        <v>14</v>
      </c>
      <c r="K105" s="14" t="s">
        <v>13</v>
      </c>
      <c r="M105" s="1"/>
      <c r="N105" s="1"/>
    </row>
    <row r="106" spans="1:15" x14ac:dyDescent="0.25">
      <c r="A106" s="2"/>
      <c r="B106" s="2"/>
      <c r="C106" s="2"/>
      <c r="D106" s="2"/>
      <c r="E106" s="15">
        <v>1</v>
      </c>
      <c r="F106" s="2" t="s">
        <v>12</v>
      </c>
      <c r="G106" s="2"/>
      <c r="H106" s="2"/>
      <c r="I106" s="2"/>
      <c r="J106" s="27">
        <f>VLOOKUP($F106,$B$85:$G$104,5,0)+VLOOKUP($F106,$J$85:$N$104,4,0)</f>
        <v>31</v>
      </c>
      <c r="K106" s="16">
        <f>VLOOKUP($F106,$B$85:$G$104,6,0)+VLOOKUP($F106,$J$85:$N$104,5,0)</f>
        <v>388</v>
      </c>
      <c r="L106" s="2"/>
      <c r="M106" s="3"/>
      <c r="N106" s="3"/>
    </row>
    <row r="107" spans="1:15" x14ac:dyDescent="0.25">
      <c r="E107" s="17">
        <v>2</v>
      </c>
      <c r="F107" s="20" t="s">
        <v>37</v>
      </c>
      <c r="G107" s="20"/>
      <c r="H107" s="20"/>
      <c r="I107" s="20"/>
      <c r="J107" s="30">
        <f>VLOOKUP($F107,$B$85:$G$104,5,0)+VLOOKUP($F107,$J$85:$N$104,4,0)</f>
        <v>26</v>
      </c>
      <c r="K107" s="31">
        <f>VLOOKUP($F107,$B$85:$G$104,6,0)+VLOOKUP($F107,$J$85:$N$104,5,0)</f>
        <v>369</v>
      </c>
      <c r="M107" s="1"/>
      <c r="N107" s="1"/>
    </row>
    <row r="108" spans="1:15" x14ac:dyDescent="0.25">
      <c r="E108" s="17">
        <v>3</v>
      </c>
      <c r="F108" s="20" t="s">
        <v>26</v>
      </c>
      <c r="G108" s="20"/>
      <c r="H108" s="20"/>
      <c r="I108" s="20"/>
      <c r="J108" s="30">
        <f>VLOOKUP($F108,$B$85:$G$104,5,0)+VLOOKUP($F108,$J$85:$N$104,4,0)</f>
        <v>26</v>
      </c>
      <c r="K108" s="31">
        <f>VLOOKUP($F108,$B$85:$G$104,6,0)+VLOOKUP($F108,$J$85:$N$104,5,0)</f>
        <v>402</v>
      </c>
      <c r="M108" s="1"/>
      <c r="N108" s="1"/>
    </row>
    <row r="109" spans="1:15" x14ac:dyDescent="0.25">
      <c r="E109" s="17">
        <v>4</v>
      </c>
      <c r="F109" s="20" t="s">
        <v>38</v>
      </c>
      <c r="G109" s="20"/>
      <c r="H109" s="20"/>
      <c r="I109" s="20"/>
      <c r="J109" s="30">
        <f>VLOOKUP($F109,$B$85:$G$104,5,0)+VLOOKUP($F109,$J$85:$N$104,4,0)</f>
        <v>21</v>
      </c>
      <c r="K109" s="31">
        <f>VLOOKUP($F109,$B$85:$G$104,6,0)+VLOOKUP($F109,$J$85:$N$104,5,0)</f>
        <v>689</v>
      </c>
      <c r="M109" s="1"/>
      <c r="N109" s="1"/>
    </row>
    <row r="110" spans="1:15" x14ac:dyDescent="0.25">
      <c r="E110" s="17">
        <v>5</v>
      </c>
      <c r="F110" s="20" t="s">
        <v>52</v>
      </c>
      <c r="J110" s="8">
        <f>VLOOKUP($F110,$B$85:$G$104,5,0)+VLOOKUP($F110,$J$85:$N$104,4,0)</f>
        <v>15</v>
      </c>
      <c r="K110" s="47">
        <f>VLOOKUP($F110,$B$85:$G$104,6,0)+VLOOKUP($F110,$J$85:$N$104,5,0)</f>
        <v>782</v>
      </c>
      <c r="M110" s="1"/>
      <c r="N110" s="1"/>
    </row>
    <row r="111" spans="1:15" x14ac:dyDescent="0.25">
      <c r="E111" s="18">
        <v>6</v>
      </c>
      <c r="F111" s="33" t="s">
        <v>53</v>
      </c>
      <c r="G111" s="33"/>
      <c r="H111" s="33"/>
      <c r="I111" s="33"/>
      <c r="J111" s="46">
        <f>VLOOKUP($F111,$B$85:$G$104,5,0)+VLOOKUP($F111,$J$85:$N$104,4,0)</f>
        <v>7</v>
      </c>
      <c r="K111" s="48">
        <f>VLOOKUP($F111,$B$85:$G$104,6,0)+VLOOKUP($F111,$J$85:$N$104,5,0)</f>
        <v>1242</v>
      </c>
      <c r="M111" s="1"/>
      <c r="N111" s="1"/>
    </row>
    <row r="112" spans="1:15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</sheetData>
  <sortState xmlns:xlrd2="http://schemas.microsoft.com/office/spreadsheetml/2017/richdata2" ref="B85:G103">
    <sortCondition ref="G85:G103"/>
  </sortState>
  <phoneticPr fontId="0" type="noConversion"/>
  <pageMargins left="0.47244094488188981" right="0.74803149606299213" top="0.23622047244094491" bottom="0.23622047244094491" header="0.51181102362204722" footer="0.51181102362204722"/>
  <pageSetup paperSize="9" scale="82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1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 activeCell="L5" sqref="L5"/>
    </sheetView>
  </sheetViews>
  <sheetFormatPr defaultRowHeight="13.2" x14ac:dyDescent="0.25"/>
  <cols>
    <col min="1" max="1" width="7.109375" bestFit="1" customWidth="1"/>
    <col min="2" max="2" width="6.6640625" customWidth="1"/>
    <col min="3" max="4" width="5.33203125" bestFit="1" customWidth="1"/>
    <col min="5" max="5" width="5.88671875" bestFit="1" customWidth="1"/>
    <col min="6" max="6" width="8.109375" bestFit="1" customWidth="1"/>
    <col min="7" max="7" width="11.44140625" bestFit="1" customWidth="1"/>
    <col min="8" max="8" width="26.5546875" bestFit="1" customWidth="1"/>
    <col min="9" max="9" width="6" style="1" customWidth="1"/>
    <col min="10" max="10" width="6.5546875" style="1" customWidth="1"/>
    <col min="11" max="11" width="5.44140625" style="1" bestFit="1" customWidth="1"/>
    <col min="12" max="13" width="8.5546875" style="1" bestFit="1" customWidth="1"/>
    <col min="14" max="14" width="8.33203125" style="1" bestFit="1" customWidth="1"/>
    <col min="15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 x14ac:dyDescent="0.25">
      <c r="A1" s="50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47</v>
      </c>
      <c r="M2" s="3" t="s">
        <v>39</v>
      </c>
      <c r="N2" s="3" t="s">
        <v>35</v>
      </c>
      <c r="O2" s="3" t="s">
        <v>1</v>
      </c>
      <c r="P2" s="3" t="s">
        <v>28</v>
      </c>
      <c r="Q2" s="4" t="s">
        <v>48</v>
      </c>
      <c r="R2" s="3"/>
      <c r="S2" s="3" t="s">
        <v>47</v>
      </c>
      <c r="T2" s="3" t="s">
        <v>39</v>
      </c>
      <c r="U2" s="3" t="s">
        <v>35</v>
      </c>
      <c r="V2" s="3" t="s">
        <v>1</v>
      </c>
      <c r="W2" s="3" t="s">
        <v>28</v>
      </c>
      <c r="X2" s="3" t="s">
        <v>48</v>
      </c>
    </row>
    <row r="3" spans="1:24" x14ac:dyDescent="0.25">
      <c r="A3" s="4" t="s">
        <v>401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SUM(SMALL(L$5:L$115,{1,2,3,4,5,6,7,8}))</f>
        <v>583</v>
      </c>
      <c r="M3" s="5">
        <f>SUM(SMALL(M$5:M$115,{1,2,3,4,5,6,7,8}))</f>
        <v>152</v>
      </c>
      <c r="N3" s="5">
        <f>SUM(SMALL(N$5:N$115,{1,2,3,4,5,6,7,8}))</f>
        <v>245</v>
      </c>
      <c r="O3" s="5">
        <f>SUM(SMALL(O$5:O$115,{1,2,3,4,5,6,7,8}))</f>
        <v>67</v>
      </c>
      <c r="P3" s="5">
        <f>SUM(SMALL(P$5:P$115,{1,2,3,4,5,6,7,8}))</f>
        <v>175</v>
      </c>
      <c r="Q3" s="5">
        <f>SUM(SMALL(Q$5:Q$115,{1,2,3,4,5,6,7,8}))</f>
        <v>577</v>
      </c>
      <c r="R3" s="3"/>
      <c r="S3" s="5">
        <f>SUM(SMALL(S$5:S$115,{1,2,3,4}))</f>
        <v>159</v>
      </c>
      <c r="T3" s="5">
        <f>SUM(SMALL(T$5:T$115,{1,2,3,4}))</f>
        <v>26</v>
      </c>
      <c r="U3" s="5">
        <f>SUM(SMALL(U$5:U$115,{1,2,3,4}))</f>
        <v>71</v>
      </c>
      <c r="V3" s="5">
        <f>SUM(SMALL(V$5:V$115,{1,2,3,4}))</f>
        <v>25</v>
      </c>
      <c r="W3" s="5">
        <f>SUM(SMALL(W$5:W$115,{1,2,3,4}))</f>
        <v>44</v>
      </c>
      <c r="X3" s="5">
        <f>SUM(SMALL(X$5:X$115,{1,2,3,4}))</f>
        <v>162</v>
      </c>
    </row>
    <row r="4" spans="1:24" s="2" customFormat="1" x14ac:dyDescent="0.25">
      <c r="A4" s="3" t="s">
        <v>20</v>
      </c>
      <c r="B4" s="3" t="s">
        <v>10</v>
      </c>
      <c r="C4" s="3" t="s">
        <v>19</v>
      </c>
      <c r="D4" s="3" t="s">
        <v>3</v>
      </c>
      <c r="E4" s="3" t="s">
        <v>4</v>
      </c>
      <c r="F4" s="3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5">
        <f>COUNT(SMALL(L$5:L$115,{1,2,3,4,5,6,7,8}))</f>
        <v>8</v>
      </c>
      <c r="M4" s="5">
        <f>COUNT(SMALL(M$5:M$115,{1,2,3,4,5,6,7,8}))</f>
        <v>8</v>
      </c>
      <c r="N4" s="5">
        <f>COUNT(SMALL(N$5:N$115,{1,2,3,4,5,6,7,8}))</f>
        <v>8</v>
      </c>
      <c r="O4" s="5">
        <f>COUNT(SMALL(O$5:O$115,{1,2,3,4,5,6,7,8}))</f>
        <v>8</v>
      </c>
      <c r="P4" s="5">
        <f>COUNT(SMALL(P$5:P$115,{1,2,3,4,5,6,7,8}))</f>
        <v>8</v>
      </c>
      <c r="Q4" s="5">
        <f>COUNT(SMALL(Q$5:Q$115,{1,2,3,4,5,6,7,8}))</f>
        <v>8</v>
      </c>
      <c r="R4" s="3"/>
      <c r="S4" s="5">
        <f>COUNT(SMALL(S$5:S$115,{1,2,3,4}))</f>
        <v>4</v>
      </c>
      <c r="T4" s="5">
        <f>COUNT(SMALL(T$5:T$115,{1,2,3,4}))</f>
        <v>4</v>
      </c>
      <c r="U4" s="5">
        <f>COUNT(SMALL(U$5:U$115,{1,2,3,4}))</f>
        <v>4</v>
      </c>
      <c r="V4" s="5">
        <f>COUNT(SMALL(V$5:V$115,{1,2,3,4}))</f>
        <v>4</v>
      </c>
      <c r="W4" s="5">
        <f>COUNT(SMALL(W$5:W$115,{1,2,3,4}))</f>
        <v>4</v>
      </c>
      <c r="X4" s="5">
        <f>COUNT(SMALL(X$5:X$115,{1,2,3,4}))</f>
        <v>4</v>
      </c>
    </row>
    <row r="5" spans="1:24" ht="14.4" x14ac:dyDescent="0.3">
      <c r="A5" s="45">
        <v>44</v>
      </c>
      <c r="B5" s="45">
        <v>1</v>
      </c>
      <c r="C5" s="45"/>
      <c r="D5" s="45"/>
      <c r="E5" s="1">
        <v>4</v>
      </c>
      <c r="F5" s="57">
        <v>2.6550925925925926E-2</v>
      </c>
      <c r="G5" s="44" t="s">
        <v>60</v>
      </c>
      <c r="H5" s="44" t="s">
        <v>61</v>
      </c>
      <c r="I5" s="45" t="s">
        <v>59</v>
      </c>
      <c r="J5" s="45" t="s">
        <v>1</v>
      </c>
      <c r="K5" s="45" t="s">
        <v>0</v>
      </c>
      <c r="L5" s="9"/>
      <c r="M5" s="9"/>
      <c r="N5" s="9"/>
      <c r="O5" s="9">
        <f>$B5</f>
        <v>1</v>
      </c>
      <c r="P5" s="9"/>
      <c r="Q5" s="9"/>
      <c r="R5" s="32"/>
      <c r="S5" s="9"/>
      <c r="T5" s="9"/>
      <c r="U5" s="9"/>
      <c r="V5" s="9"/>
      <c r="W5" s="9"/>
      <c r="X5" s="9"/>
    </row>
    <row r="6" spans="1:24" ht="14.4" x14ac:dyDescent="0.3">
      <c r="A6" s="45">
        <v>61</v>
      </c>
      <c r="B6" s="45">
        <v>2</v>
      </c>
      <c r="C6" s="45"/>
      <c r="D6" s="45"/>
      <c r="E6" s="1">
        <v>5</v>
      </c>
      <c r="F6" s="57">
        <v>2.7824074074074074E-2</v>
      </c>
      <c r="G6" s="44" t="s">
        <v>62</v>
      </c>
      <c r="H6" s="44" t="s">
        <v>63</v>
      </c>
      <c r="I6" s="45" t="s">
        <v>59</v>
      </c>
      <c r="J6" s="45" t="s">
        <v>1</v>
      </c>
      <c r="K6" s="45" t="s">
        <v>0</v>
      </c>
      <c r="L6" s="9"/>
      <c r="M6" s="9"/>
      <c r="N6" s="9"/>
      <c r="O6" s="9">
        <f>$B6</f>
        <v>2</v>
      </c>
      <c r="P6" s="9"/>
      <c r="Q6" s="9"/>
      <c r="R6" s="32"/>
      <c r="S6" s="9"/>
      <c r="T6" s="9"/>
      <c r="U6" s="9"/>
      <c r="V6" s="9"/>
      <c r="W6" s="9"/>
      <c r="X6" s="9"/>
    </row>
    <row r="7" spans="1:24" ht="14.4" x14ac:dyDescent="0.3">
      <c r="A7" s="45">
        <v>75</v>
      </c>
      <c r="B7" s="45">
        <v>3</v>
      </c>
      <c r="C7" s="45">
        <v>1</v>
      </c>
      <c r="D7" s="45">
        <v>1</v>
      </c>
      <c r="E7" s="1">
        <v>2</v>
      </c>
      <c r="F7" s="57">
        <v>2.8668981481481483E-2</v>
      </c>
      <c r="G7" s="44" t="s">
        <v>67</v>
      </c>
      <c r="H7" s="44" t="s">
        <v>68</v>
      </c>
      <c r="I7" s="45" t="s">
        <v>69</v>
      </c>
      <c r="J7" s="45" t="s">
        <v>1</v>
      </c>
      <c r="K7" s="45" t="s">
        <v>0</v>
      </c>
      <c r="L7" s="9"/>
      <c r="M7" s="9"/>
      <c r="N7" s="9"/>
      <c r="O7" s="9">
        <f>$B7</f>
        <v>3</v>
      </c>
      <c r="P7" s="9"/>
      <c r="Q7" s="9"/>
      <c r="R7" s="32"/>
      <c r="S7" s="9"/>
      <c r="T7" s="9"/>
      <c r="U7" s="9"/>
      <c r="V7" s="9">
        <f>$D7</f>
        <v>1</v>
      </c>
      <c r="W7" s="9"/>
      <c r="X7" s="9"/>
    </row>
    <row r="8" spans="1:24" ht="14.4" x14ac:dyDescent="0.3">
      <c r="A8" s="45">
        <v>86</v>
      </c>
      <c r="B8" s="45">
        <v>4</v>
      </c>
      <c r="C8" s="45">
        <v>1</v>
      </c>
      <c r="D8" s="45">
        <v>2</v>
      </c>
      <c r="E8" s="1">
        <v>306</v>
      </c>
      <c r="F8" s="57">
        <v>2.9398148148148149E-2</v>
      </c>
      <c r="G8" s="44" t="s">
        <v>64</v>
      </c>
      <c r="H8" s="44" t="s">
        <v>65</v>
      </c>
      <c r="I8" s="45" t="s">
        <v>66</v>
      </c>
      <c r="J8" s="45" t="s">
        <v>28</v>
      </c>
      <c r="K8" s="45" t="s">
        <v>0</v>
      </c>
      <c r="L8" s="9"/>
      <c r="M8" s="9"/>
      <c r="N8" s="9"/>
      <c r="O8" s="9"/>
      <c r="P8" s="9">
        <f>$B8</f>
        <v>4</v>
      </c>
      <c r="Q8" s="9"/>
      <c r="R8" s="32"/>
      <c r="S8" s="9"/>
      <c r="T8" s="9"/>
      <c r="U8" s="9"/>
      <c r="V8" s="9"/>
      <c r="W8" s="9">
        <f>$D8</f>
        <v>2</v>
      </c>
      <c r="X8" s="9"/>
    </row>
    <row r="9" spans="1:24" ht="14.4" x14ac:dyDescent="0.3">
      <c r="A9" s="45">
        <v>88</v>
      </c>
      <c r="B9" s="45">
        <v>5</v>
      </c>
      <c r="C9" s="45">
        <v>2</v>
      </c>
      <c r="D9" s="45">
        <v>3</v>
      </c>
      <c r="E9" s="1">
        <v>434</v>
      </c>
      <c r="F9" s="57">
        <v>2.9537037037037035E-2</v>
      </c>
      <c r="G9" s="44" t="s">
        <v>75</v>
      </c>
      <c r="H9" s="44" t="s">
        <v>76</v>
      </c>
      <c r="I9" s="45" t="s">
        <v>66</v>
      </c>
      <c r="J9" s="45" t="s">
        <v>39</v>
      </c>
      <c r="K9" s="45" t="s">
        <v>0</v>
      </c>
      <c r="L9" s="9"/>
      <c r="M9" s="9">
        <f>$B9</f>
        <v>5</v>
      </c>
      <c r="N9" s="9"/>
      <c r="O9" s="9"/>
      <c r="P9" s="9"/>
      <c r="Q9" s="9"/>
      <c r="R9" s="32"/>
      <c r="S9" s="9"/>
      <c r="T9" s="9">
        <f>$D9</f>
        <v>3</v>
      </c>
      <c r="U9" s="9"/>
      <c r="V9" s="9"/>
      <c r="W9" s="9"/>
      <c r="X9" s="9"/>
    </row>
    <row r="10" spans="1:24" ht="14.4" x14ac:dyDescent="0.3">
      <c r="A10" s="45">
        <v>89</v>
      </c>
      <c r="B10" s="45">
        <v>6</v>
      </c>
      <c r="C10" s="45">
        <v>1</v>
      </c>
      <c r="D10" s="45">
        <v>4</v>
      </c>
      <c r="E10" s="1">
        <v>594</v>
      </c>
      <c r="F10" s="57">
        <v>2.9618055555555557E-2</v>
      </c>
      <c r="G10" s="44" t="s">
        <v>77</v>
      </c>
      <c r="H10" s="44" t="s">
        <v>78</v>
      </c>
      <c r="I10" s="45" t="s">
        <v>72</v>
      </c>
      <c r="J10" s="45" t="s">
        <v>35</v>
      </c>
      <c r="K10" s="45" t="s">
        <v>0</v>
      </c>
      <c r="L10" s="9"/>
      <c r="M10" s="9"/>
      <c r="N10" s="9">
        <f>$B10</f>
        <v>6</v>
      </c>
      <c r="O10" s="9"/>
      <c r="P10" s="9"/>
      <c r="Q10" s="9"/>
      <c r="R10" s="32"/>
      <c r="S10" s="9"/>
      <c r="T10" s="9"/>
      <c r="U10" s="9">
        <f>$D10</f>
        <v>4</v>
      </c>
      <c r="V10" s="9"/>
      <c r="W10" s="9"/>
      <c r="X10" s="9"/>
    </row>
    <row r="11" spans="1:24" ht="14.4" x14ac:dyDescent="0.3">
      <c r="A11" s="45">
        <v>93</v>
      </c>
      <c r="B11" s="45">
        <v>7</v>
      </c>
      <c r="C11" s="45"/>
      <c r="D11" s="45"/>
      <c r="E11" s="1">
        <v>9</v>
      </c>
      <c r="F11" s="57">
        <v>2.9768518518518521E-2</v>
      </c>
      <c r="G11" s="44" t="s">
        <v>404</v>
      </c>
      <c r="H11" s="44" t="s">
        <v>405</v>
      </c>
      <c r="I11" s="45" t="s">
        <v>59</v>
      </c>
      <c r="J11" s="45" t="s">
        <v>1</v>
      </c>
      <c r="K11" s="45" t="s">
        <v>0</v>
      </c>
      <c r="L11" s="9"/>
      <c r="M11" s="9"/>
      <c r="N11" s="9"/>
      <c r="O11" s="9">
        <f>$B11</f>
        <v>7</v>
      </c>
      <c r="P11" s="9"/>
      <c r="Q11" s="9"/>
      <c r="R11" s="32"/>
      <c r="S11" s="9"/>
      <c r="T11" s="9"/>
      <c r="U11" s="9"/>
      <c r="V11" s="9"/>
      <c r="W11" s="9"/>
      <c r="X11" s="9"/>
    </row>
    <row r="12" spans="1:24" ht="14.4" x14ac:dyDescent="0.3">
      <c r="A12" s="45">
        <v>100</v>
      </c>
      <c r="B12" s="45">
        <v>8</v>
      </c>
      <c r="C12" s="45"/>
      <c r="D12" s="45"/>
      <c r="E12" s="1">
        <v>446</v>
      </c>
      <c r="F12" s="57">
        <v>3.0243055555555558E-2</v>
      </c>
      <c r="G12" s="44" t="s">
        <v>62</v>
      </c>
      <c r="H12" s="44" t="s">
        <v>406</v>
      </c>
      <c r="I12" s="45" t="s">
        <v>59</v>
      </c>
      <c r="J12" s="45" t="s">
        <v>39</v>
      </c>
      <c r="K12" s="45" t="s">
        <v>0</v>
      </c>
      <c r="L12" s="9"/>
      <c r="M12" s="9">
        <f>$B12</f>
        <v>8</v>
      </c>
      <c r="N12" s="9"/>
      <c r="O12" s="9"/>
      <c r="P12" s="9"/>
      <c r="Q12" s="9"/>
      <c r="R12" s="32"/>
      <c r="S12" s="9"/>
      <c r="T12" s="9"/>
      <c r="U12" s="9"/>
      <c r="V12" s="9"/>
      <c r="W12" s="9"/>
      <c r="X12" s="9"/>
    </row>
    <row r="13" spans="1:24" ht="14.4" x14ac:dyDescent="0.3">
      <c r="A13" s="45">
        <v>101</v>
      </c>
      <c r="B13" s="45">
        <v>9</v>
      </c>
      <c r="C13" s="45">
        <v>2</v>
      </c>
      <c r="D13" s="45">
        <v>5</v>
      </c>
      <c r="E13" s="1">
        <v>464</v>
      </c>
      <c r="F13" s="57">
        <v>3.0254629629629628E-2</v>
      </c>
      <c r="G13" s="44" t="s">
        <v>82</v>
      </c>
      <c r="H13" s="44" t="s">
        <v>83</v>
      </c>
      <c r="I13" s="45" t="s">
        <v>72</v>
      </c>
      <c r="J13" s="45" t="s">
        <v>39</v>
      </c>
      <c r="K13" s="45" t="s">
        <v>0</v>
      </c>
      <c r="L13" s="9"/>
      <c r="M13" s="9">
        <f>$B13</f>
        <v>9</v>
      </c>
      <c r="N13" s="9"/>
      <c r="O13" s="9"/>
      <c r="P13" s="9"/>
      <c r="Q13" s="9"/>
      <c r="R13" s="32"/>
      <c r="S13" s="9"/>
      <c r="T13" s="9">
        <f>$D13</f>
        <v>5</v>
      </c>
      <c r="U13" s="9"/>
      <c r="V13" s="9"/>
      <c r="W13" s="9"/>
      <c r="X13" s="9"/>
    </row>
    <row r="14" spans="1:24" ht="14.4" x14ac:dyDescent="0.3">
      <c r="A14" s="45">
        <v>105</v>
      </c>
      <c r="B14" s="45">
        <v>10</v>
      </c>
      <c r="C14" s="45">
        <v>3</v>
      </c>
      <c r="D14" s="45">
        <v>6</v>
      </c>
      <c r="E14" s="1">
        <v>10</v>
      </c>
      <c r="F14" s="57">
        <v>3.0405092592592595E-2</v>
      </c>
      <c r="G14" s="44" t="s">
        <v>85</v>
      </c>
      <c r="H14" s="44" t="s">
        <v>86</v>
      </c>
      <c r="I14" s="45" t="s">
        <v>66</v>
      </c>
      <c r="J14" s="45" t="s">
        <v>1</v>
      </c>
      <c r="K14" s="45" t="s">
        <v>0</v>
      </c>
      <c r="L14" s="9"/>
      <c r="M14" s="9"/>
      <c r="N14" s="9"/>
      <c r="O14" s="9">
        <f>$B14</f>
        <v>10</v>
      </c>
      <c r="P14" s="9"/>
      <c r="Q14" s="9"/>
      <c r="R14" s="32"/>
      <c r="S14" s="9"/>
      <c r="T14" s="9"/>
      <c r="U14" s="9"/>
      <c r="V14" s="9">
        <f>$D14</f>
        <v>6</v>
      </c>
      <c r="W14" s="9"/>
      <c r="X14" s="9"/>
    </row>
    <row r="15" spans="1:24" ht="14.4" x14ac:dyDescent="0.3">
      <c r="A15" s="45">
        <v>106</v>
      </c>
      <c r="B15" s="45">
        <v>11</v>
      </c>
      <c r="C15" s="45"/>
      <c r="D15" s="45"/>
      <c r="E15" s="1">
        <v>584</v>
      </c>
      <c r="F15" s="57">
        <v>3.0532407407407407E-2</v>
      </c>
      <c r="G15" s="44" t="s">
        <v>62</v>
      </c>
      <c r="H15" s="44" t="s">
        <v>74</v>
      </c>
      <c r="I15" s="45" t="s">
        <v>59</v>
      </c>
      <c r="J15" s="45" t="s">
        <v>35</v>
      </c>
      <c r="K15" s="45" t="s">
        <v>0</v>
      </c>
      <c r="L15" s="9"/>
      <c r="M15" s="9"/>
      <c r="N15" s="9">
        <f>$B15</f>
        <v>11</v>
      </c>
      <c r="O15" s="9"/>
      <c r="P15" s="9"/>
      <c r="Q15" s="9"/>
      <c r="R15" s="32"/>
      <c r="S15" s="9"/>
      <c r="T15" s="9"/>
      <c r="U15" s="9"/>
      <c r="V15" s="9"/>
      <c r="W15" s="9"/>
      <c r="X15" s="9"/>
    </row>
    <row r="16" spans="1:24" ht="14.4" x14ac:dyDescent="0.3">
      <c r="A16" s="45">
        <v>107</v>
      </c>
      <c r="B16" s="45">
        <v>12</v>
      </c>
      <c r="C16" s="45">
        <v>3</v>
      </c>
      <c r="D16" s="45">
        <v>7</v>
      </c>
      <c r="E16" s="1">
        <v>7</v>
      </c>
      <c r="F16" s="57">
        <v>3.0543981481481481E-2</v>
      </c>
      <c r="G16" s="44" t="s">
        <v>80</v>
      </c>
      <c r="H16" s="44" t="s">
        <v>81</v>
      </c>
      <c r="I16" s="45" t="s">
        <v>72</v>
      </c>
      <c r="J16" s="45" t="s">
        <v>1</v>
      </c>
      <c r="K16" s="45" t="s">
        <v>0</v>
      </c>
      <c r="L16" s="9"/>
      <c r="M16" s="9"/>
      <c r="N16" s="9"/>
      <c r="O16" s="9">
        <f>$B16</f>
        <v>12</v>
      </c>
      <c r="P16" s="9"/>
      <c r="Q16" s="9"/>
      <c r="R16" s="32"/>
      <c r="S16" s="9"/>
      <c r="T16" s="9"/>
      <c r="U16" s="9"/>
      <c r="V16" s="9">
        <f>$D16</f>
        <v>7</v>
      </c>
      <c r="W16" s="9"/>
      <c r="X16" s="9"/>
    </row>
    <row r="17" spans="1:24" ht="14.4" x14ac:dyDescent="0.3">
      <c r="A17" s="45">
        <v>113</v>
      </c>
      <c r="B17" s="45">
        <v>13</v>
      </c>
      <c r="C17" s="45"/>
      <c r="D17" s="45"/>
      <c r="E17" s="1">
        <v>8</v>
      </c>
      <c r="F17" s="57">
        <v>3.1087962962962963E-2</v>
      </c>
      <c r="G17" s="44" t="s">
        <v>91</v>
      </c>
      <c r="H17" s="44" t="s">
        <v>92</v>
      </c>
      <c r="I17" s="45" t="s">
        <v>59</v>
      </c>
      <c r="J17" s="45" t="s">
        <v>1</v>
      </c>
      <c r="K17" s="45" t="s">
        <v>0</v>
      </c>
      <c r="L17" s="9"/>
      <c r="M17" s="9"/>
      <c r="N17" s="9"/>
      <c r="O17" s="9">
        <f>$B17</f>
        <v>13</v>
      </c>
      <c r="P17" s="9"/>
      <c r="Q17" s="9"/>
      <c r="R17" s="32"/>
      <c r="S17" s="9"/>
      <c r="T17" s="9"/>
      <c r="U17" s="9"/>
      <c r="V17" s="9"/>
      <c r="W17" s="9"/>
      <c r="X17" s="9"/>
    </row>
    <row r="18" spans="1:24" ht="14.4" x14ac:dyDescent="0.3">
      <c r="A18" s="45">
        <v>115</v>
      </c>
      <c r="B18" s="45">
        <v>14</v>
      </c>
      <c r="C18" s="45">
        <v>4</v>
      </c>
      <c r="D18" s="45">
        <v>8</v>
      </c>
      <c r="E18" s="1">
        <v>476</v>
      </c>
      <c r="F18" s="57">
        <v>3.1296296296296294E-2</v>
      </c>
      <c r="G18" s="44" t="s">
        <v>95</v>
      </c>
      <c r="H18" s="44" t="s">
        <v>96</v>
      </c>
      <c r="I18" s="45" t="s">
        <v>72</v>
      </c>
      <c r="J18" s="45" t="s">
        <v>39</v>
      </c>
      <c r="K18" s="45" t="s">
        <v>0</v>
      </c>
      <c r="L18" s="9"/>
      <c r="M18" s="9">
        <f>$B18</f>
        <v>14</v>
      </c>
      <c r="N18" s="9"/>
      <c r="O18" s="9"/>
      <c r="P18" s="9"/>
      <c r="Q18" s="9"/>
      <c r="R18" s="32"/>
      <c r="S18" s="9"/>
      <c r="T18" s="9">
        <f>$D18</f>
        <v>8</v>
      </c>
      <c r="U18" s="9"/>
      <c r="V18" s="9"/>
      <c r="W18" s="9"/>
      <c r="X18" s="9"/>
    </row>
    <row r="19" spans="1:24" ht="14.4" x14ac:dyDescent="0.3">
      <c r="A19" s="45">
        <v>116</v>
      </c>
      <c r="B19" s="45">
        <v>15</v>
      </c>
      <c r="C19" s="45">
        <v>5</v>
      </c>
      <c r="D19" s="45">
        <v>9</v>
      </c>
      <c r="E19" s="1">
        <v>917</v>
      </c>
      <c r="F19" s="57">
        <v>3.1331018518518522E-2</v>
      </c>
      <c r="G19" s="44" t="s">
        <v>89</v>
      </c>
      <c r="H19" s="44" t="s">
        <v>90</v>
      </c>
      <c r="I19" s="45" t="s">
        <v>72</v>
      </c>
      <c r="J19" s="45" t="s">
        <v>48</v>
      </c>
      <c r="K19" s="45" t="s">
        <v>0</v>
      </c>
      <c r="L19" s="9"/>
      <c r="M19" s="9"/>
      <c r="N19" s="9"/>
      <c r="O19" s="9"/>
      <c r="P19" s="9"/>
      <c r="Q19" s="9">
        <f>$B19</f>
        <v>15</v>
      </c>
      <c r="R19" s="32"/>
      <c r="S19" s="9"/>
      <c r="T19" s="9"/>
      <c r="U19" s="9"/>
      <c r="V19" s="9"/>
      <c r="W19" s="9"/>
      <c r="X19" s="9">
        <f>$D19</f>
        <v>9</v>
      </c>
    </row>
    <row r="20" spans="1:24" ht="14.4" x14ac:dyDescent="0.3">
      <c r="A20" s="45">
        <v>117</v>
      </c>
      <c r="B20" s="45">
        <v>16</v>
      </c>
      <c r="C20" s="45"/>
      <c r="D20" s="45"/>
      <c r="E20" s="1">
        <v>384</v>
      </c>
      <c r="F20" s="57">
        <v>3.1342592592592596E-2</v>
      </c>
      <c r="G20" s="44" t="s">
        <v>187</v>
      </c>
      <c r="H20" s="44" t="s">
        <v>407</v>
      </c>
      <c r="I20" s="45" t="s">
        <v>59</v>
      </c>
      <c r="J20" s="45" t="s">
        <v>28</v>
      </c>
      <c r="K20" s="45" t="s">
        <v>0</v>
      </c>
      <c r="L20" s="9"/>
      <c r="M20" s="9"/>
      <c r="N20" s="9"/>
      <c r="O20" s="9"/>
      <c r="P20" s="9">
        <f>$B20</f>
        <v>16</v>
      </c>
      <c r="Q20" s="9"/>
      <c r="R20" s="32"/>
      <c r="S20" s="9"/>
      <c r="T20" s="9"/>
      <c r="U20" s="9"/>
      <c r="V20" s="9"/>
      <c r="W20" s="9"/>
      <c r="X20" s="9"/>
    </row>
    <row r="21" spans="1:24" ht="14.4" x14ac:dyDescent="0.3">
      <c r="A21" s="45">
        <v>122</v>
      </c>
      <c r="B21" s="45">
        <v>17</v>
      </c>
      <c r="C21" s="45"/>
      <c r="D21" s="45"/>
      <c r="E21" s="1">
        <v>387</v>
      </c>
      <c r="F21" s="57">
        <v>3.1574074074074074E-2</v>
      </c>
      <c r="G21" s="44" t="s">
        <v>103</v>
      </c>
      <c r="H21" s="44" t="s">
        <v>104</v>
      </c>
      <c r="I21" s="45" t="s">
        <v>59</v>
      </c>
      <c r="J21" s="45" t="s">
        <v>28</v>
      </c>
      <c r="K21" s="45" t="s">
        <v>0</v>
      </c>
      <c r="L21" s="9"/>
      <c r="M21" s="9"/>
      <c r="N21" s="9"/>
      <c r="O21" s="9"/>
      <c r="P21" s="9">
        <f>$B21</f>
        <v>17</v>
      </c>
      <c r="Q21" s="9"/>
      <c r="R21" s="32"/>
      <c r="S21" s="9"/>
      <c r="T21" s="9"/>
      <c r="U21" s="9"/>
      <c r="V21" s="9"/>
      <c r="W21" s="9"/>
      <c r="X21" s="9"/>
    </row>
    <row r="22" spans="1:24" ht="14.4" x14ac:dyDescent="0.3">
      <c r="A22" s="45">
        <v>123</v>
      </c>
      <c r="B22" s="45">
        <v>18</v>
      </c>
      <c r="C22" s="45">
        <v>4</v>
      </c>
      <c r="D22" s="45">
        <v>10</v>
      </c>
      <c r="E22" s="1">
        <v>473</v>
      </c>
      <c r="F22" s="57">
        <v>3.1597222222222221E-2</v>
      </c>
      <c r="G22" s="44" t="s">
        <v>93</v>
      </c>
      <c r="H22" s="44" t="s">
        <v>94</v>
      </c>
      <c r="I22" s="45" t="s">
        <v>66</v>
      </c>
      <c r="J22" s="45" t="s">
        <v>39</v>
      </c>
      <c r="K22" s="45" t="s">
        <v>0</v>
      </c>
      <c r="L22" s="9"/>
      <c r="M22" s="9">
        <f>$B22</f>
        <v>18</v>
      </c>
      <c r="N22" s="9"/>
      <c r="O22" s="9"/>
      <c r="P22" s="9"/>
      <c r="Q22" s="9"/>
      <c r="R22" s="32"/>
      <c r="S22" s="9"/>
      <c r="T22" s="9">
        <f>$D22</f>
        <v>10</v>
      </c>
      <c r="U22" s="9"/>
      <c r="V22" s="9"/>
      <c r="W22" s="9"/>
      <c r="X22" s="9"/>
    </row>
    <row r="23" spans="1:24" ht="14.4" x14ac:dyDescent="0.3">
      <c r="A23" s="45">
        <v>124</v>
      </c>
      <c r="B23" s="45">
        <v>19</v>
      </c>
      <c r="C23" s="45"/>
      <c r="D23" s="45"/>
      <c r="E23" s="1">
        <v>30</v>
      </c>
      <c r="F23" s="57">
        <v>3.1643518518518515E-2</v>
      </c>
      <c r="G23" s="44" t="s">
        <v>111</v>
      </c>
      <c r="H23" s="44" t="s">
        <v>112</v>
      </c>
      <c r="I23" s="45" t="s">
        <v>59</v>
      </c>
      <c r="J23" s="45" t="s">
        <v>1</v>
      </c>
      <c r="K23" s="45" t="s">
        <v>0</v>
      </c>
      <c r="L23" s="9"/>
      <c r="M23" s="9"/>
      <c r="N23" s="9"/>
      <c r="O23" s="9">
        <f>$B23</f>
        <v>19</v>
      </c>
      <c r="P23" s="9"/>
      <c r="Q23" s="9"/>
      <c r="R23" s="32"/>
      <c r="S23" s="9"/>
      <c r="T23" s="9"/>
      <c r="U23" s="9"/>
      <c r="V23" s="9"/>
      <c r="W23" s="9"/>
      <c r="X23" s="9"/>
    </row>
    <row r="24" spans="1:24" ht="14.4" x14ac:dyDescent="0.3">
      <c r="A24" s="45">
        <v>125</v>
      </c>
      <c r="B24" s="45">
        <v>20</v>
      </c>
      <c r="C24" s="45">
        <v>6</v>
      </c>
      <c r="D24" s="45">
        <v>11</v>
      </c>
      <c r="E24" s="1">
        <v>47</v>
      </c>
      <c r="F24" s="57">
        <v>3.1655092592592596E-2</v>
      </c>
      <c r="G24" s="44" t="s">
        <v>101</v>
      </c>
      <c r="H24" s="44" t="s">
        <v>102</v>
      </c>
      <c r="I24" s="45" t="s">
        <v>72</v>
      </c>
      <c r="J24" s="45" t="s">
        <v>1</v>
      </c>
      <c r="K24" s="45" t="s">
        <v>0</v>
      </c>
      <c r="L24" s="9"/>
      <c r="M24" s="9"/>
      <c r="N24" s="9"/>
      <c r="O24" s="9">
        <f>$B24</f>
        <v>20</v>
      </c>
      <c r="P24" s="9"/>
      <c r="Q24" s="9"/>
      <c r="R24" s="32"/>
      <c r="S24" s="9"/>
      <c r="T24" s="9"/>
      <c r="U24" s="9"/>
      <c r="V24" s="9">
        <f>$D24</f>
        <v>11</v>
      </c>
      <c r="W24" s="9"/>
      <c r="X24" s="9"/>
    </row>
    <row r="25" spans="1:24" ht="14.4" x14ac:dyDescent="0.3">
      <c r="A25" s="45">
        <v>134</v>
      </c>
      <c r="B25" s="45">
        <v>21</v>
      </c>
      <c r="C25" s="45">
        <v>2</v>
      </c>
      <c r="D25" s="45">
        <v>12</v>
      </c>
      <c r="E25" s="1">
        <v>48</v>
      </c>
      <c r="F25" s="57">
        <v>3.2349537037037038E-2</v>
      </c>
      <c r="G25" s="44" t="s">
        <v>115</v>
      </c>
      <c r="H25" s="44" t="s">
        <v>116</v>
      </c>
      <c r="I25" s="45" t="s">
        <v>69</v>
      </c>
      <c r="J25" s="45" t="s">
        <v>1</v>
      </c>
      <c r="K25" s="45" t="s">
        <v>0</v>
      </c>
      <c r="L25" s="9"/>
      <c r="M25" s="9"/>
      <c r="N25" s="9"/>
      <c r="O25" s="9">
        <f>$B25</f>
        <v>21</v>
      </c>
      <c r="P25" s="9"/>
      <c r="Q25" s="9"/>
      <c r="R25" s="32"/>
      <c r="S25" s="9"/>
      <c r="T25" s="9"/>
      <c r="U25" s="9"/>
      <c r="V25" s="9">
        <f>$D25</f>
        <v>12</v>
      </c>
      <c r="W25" s="9"/>
      <c r="X25" s="9"/>
    </row>
    <row r="26" spans="1:24" ht="14.4" x14ac:dyDescent="0.3">
      <c r="A26" s="45">
        <v>135</v>
      </c>
      <c r="B26" s="45">
        <v>22</v>
      </c>
      <c r="C26" s="45">
        <v>7</v>
      </c>
      <c r="D26" s="45">
        <v>13</v>
      </c>
      <c r="E26" s="1">
        <v>405</v>
      </c>
      <c r="F26" s="57">
        <v>3.2395833333333332E-2</v>
      </c>
      <c r="G26" s="44" t="s">
        <v>105</v>
      </c>
      <c r="H26" s="44" t="s">
        <v>106</v>
      </c>
      <c r="I26" s="45" t="s">
        <v>72</v>
      </c>
      <c r="J26" s="45" t="s">
        <v>28</v>
      </c>
      <c r="K26" s="45" t="s">
        <v>0</v>
      </c>
      <c r="L26" s="9"/>
      <c r="M26" s="9"/>
      <c r="N26" s="9"/>
      <c r="O26" s="9"/>
      <c r="P26" s="9">
        <f>$B26</f>
        <v>22</v>
      </c>
      <c r="Q26" s="9"/>
      <c r="R26" s="32"/>
      <c r="S26" s="9"/>
      <c r="T26" s="9"/>
      <c r="U26" s="9"/>
      <c r="V26" s="9"/>
      <c r="W26" s="9">
        <f>$D26</f>
        <v>13</v>
      </c>
      <c r="X26" s="9"/>
    </row>
    <row r="27" spans="1:24" ht="14.4" x14ac:dyDescent="0.3">
      <c r="A27" s="45">
        <v>137</v>
      </c>
      <c r="B27" s="45">
        <v>23</v>
      </c>
      <c r="C27" s="45">
        <v>8</v>
      </c>
      <c r="D27" s="45">
        <v>14</v>
      </c>
      <c r="E27" s="1">
        <v>334</v>
      </c>
      <c r="F27" s="57">
        <v>3.246527777777778E-2</v>
      </c>
      <c r="G27" s="44" t="s">
        <v>70</v>
      </c>
      <c r="H27" s="44" t="s">
        <v>71</v>
      </c>
      <c r="I27" s="45" t="s">
        <v>72</v>
      </c>
      <c r="J27" s="45" t="s">
        <v>28</v>
      </c>
      <c r="K27" s="45" t="s">
        <v>0</v>
      </c>
      <c r="L27" s="9"/>
      <c r="M27" s="9"/>
      <c r="N27" s="9"/>
      <c r="O27" s="9"/>
      <c r="P27" s="9">
        <f>$B27</f>
        <v>23</v>
      </c>
      <c r="Q27" s="9"/>
      <c r="R27" s="32"/>
      <c r="S27" s="9"/>
      <c r="T27" s="9"/>
      <c r="U27" s="9"/>
      <c r="V27" s="9"/>
      <c r="W27" s="9">
        <f>$D27</f>
        <v>14</v>
      </c>
      <c r="X27" s="9"/>
    </row>
    <row r="28" spans="1:24" ht="14.4" x14ac:dyDescent="0.3">
      <c r="A28" s="45">
        <v>139</v>
      </c>
      <c r="B28" s="45">
        <v>24</v>
      </c>
      <c r="C28" s="45">
        <v>9</v>
      </c>
      <c r="D28" s="45">
        <v>15</v>
      </c>
      <c r="E28" s="1">
        <v>390</v>
      </c>
      <c r="F28" s="57">
        <v>3.2488425925925928E-2</v>
      </c>
      <c r="G28" s="44" t="s">
        <v>107</v>
      </c>
      <c r="H28" s="44" t="s">
        <v>108</v>
      </c>
      <c r="I28" s="45" t="s">
        <v>72</v>
      </c>
      <c r="J28" s="45" t="s">
        <v>28</v>
      </c>
      <c r="K28" s="45" t="s">
        <v>0</v>
      </c>
      <c r="L28" s="9"/>
      <c r="M28" s="9"/>
      <c r="N28" s="9"/>
      <c r="O28" s="9"/>
      <c r="P28" s="9">
        <f>$B28</f>
        <v>24</v>
      </c>
      <c r="Q28" s="9"/>
      <c r="R28" s="32"/>
      <c r="S28" s="9"/>
      <c r="T28" s="9"/>
      <c r="U28" s="9"/>
      <c r="V28" s="9"/>
      <c r="W28" s="9">
        <f>$D28</f>
        <v>15</v>
      </c>
      <c r="X28" s="9"/>
    </row>
    <row r="29" spans="1:24" ht="14.4" x14ac:dyDescent="0.3">
      <c r="A29" s="45">
        <v>141</v>
      </c>
      <c r="B29" s="45">
        <v>25</v>
      </c>
      <c r="C29" s="45">
        <v>5</v>
      </c>
      <c r="D29" s="45">
        <v>16</v>
      </c>
      <c r="E29" s="1">
        <v>70</v>
      </c>
      <c r="F29" s="57">
        <v>3.2523148148148148E-2</v>
      </c>
      <c r="G29" s="44" t="s">
        <v>113</v>
      </c>
      <c r="H29" s="44" t="s">
        <v>114</v>
      </c>
      <c r="I29" s="45" t="s">
        <v>66</v>
      </c>
      <c r="J29" s="45" t="s">
        <v>1</v>
      </c>
      <c r="K29" s="45" t="s">
        <v>0</v>
      </c>
      <c r="L29" s="9"/>
      <c r="M29" s="9"/>
      <c r="N29" s="9"/>
      <c r="O29" s="9">
        <f>$B29</f>
        <v>25</v>
      </c>
      <c r="P29" s="9"/>
      <c r="Q29" s="9"/>
      <c r="R29" s="32"/>
      <c r="S29" s="9"/>
      <c r="T29" s="9"/>
      <c r="U29" s="9"/>
      <c r="V29" s="9">
        <f>$D29</f>
        <v>16</v>
      </c>
      <c r="W29" s="9"/>
      <c r="X29" s="9"/>
    </row>
    <row r="30" spans="1:24" ht="14.4" x14ac:dyDescent="0.3">
      <c r="A30" s="45">
        <v>143</v>
      </c>
      <c r="B30" s="45">
        <v>26</v>
      </c>
      <c r="C30" s="45">
        <v>10</v>
      </c>
      <c r="D30" s="45">
        <v>17</v>
      </c>
      <c r="E30" s="1">
        <v>1020</v>
      </c>
      <c r="F30" s="57">
        <v>3.259259259259259E-2</v>
      </c>
      <c r="G30" s="44" t="s">
        <v>189</v>
      </c>
      <c r="H30" s="44" t="s">
        <v>415</v>
      </c>
      <c r="I30" s="45" t="s">
        <v>72</v>
      </c>
      <c r="J30" s="45" t="s">
        <v>47</v>
      </c>
      <c r="K30" s="45" t="s">
        <v>0</v>
      </c>
      <c r="L30" s="9">
        <f>$B30</f>
        <v>26</v>
      </c>
      <c r="M30" s="9"/>
      <c r="N30" s="9"/>
      <c r="O30" s="9"/>
      <c r="P30" s="9"/>
      <c r="Q30" s="9"/>
      <c r="R30" s="32"/>
      <c r="S30" s="9">
        <f>$D30</f>
        <v>17</v>
      </c>
      <c r="T30" s="9"/>
      <c r="U30" s="9"/>
      <c r="V30" s="9"/>
      <c r="W30" s="9"/>
      <c r="X30" s="9"/>
    </row>
    <row r="31" spans="1:24" ht="14.4" x14ac:dyDescent="0.3">
      <c r="A31" s="45">
        <v>147</v>
      </c>
      <c r="B31" s="45">
        <v>27</v>
      </c>
      <c r="C31" s="45"/>
      <c r="D31" s="45"/>
      <c r="E31" s="1">
        <v>31</v>
      </c>
      <c r="F31" s="57">
        <v>3.2974537037037038E-2</v>
      </c>
      <c r="G31" s="44" t="s">
        <v>109</v>
      </c>
      <c r="H31" s="44" t="s">
        <v>110</v>
      </c>
      <c r="I31" s="45" t="s">
        <v>59</v>
      </c>
      <c r="J31" s="45" t="s">
        <v>1</v>
      </c>
      <c r="K31" s="45" t="s">
        <v>0</v>
      </c>
      <c r="L31" s="9"/>
      <c r="M31" s="9"/>
      <c r="N31" s="9"/>
      <c r="O31" s="9">
        <f>$B31</f>
        <v>27</v>
      </c>
      <c r="P31" s="9"/>
      <c r="Q31" s="9"/>
      <c r="R31" s="32"/>
      <c r="S31" s="9"/>
      <c r="T31" s="9"/>
      <c r="U31" s="9"/>
      <c r="V31" s="9"/>
      <c r="W31" s="9"/>
      <c r="X31" s="9"/>
    </row>
    <row r="32" spans="1:24" ht="14.4" x14ac:dyDescent="0.3">
      <c r="A32" s="45">
        <v>149</v>
      </c>
      <c r="B32" s="45">
        <v>28</v>
      </c>
      <c r="C32" s="45">
        <v>11</v>
      </c>
      <c r="D32" s="45">
        <v>18</v>
      </c>
      <c r="E32" s="1">
        <v>442</v>
      </c>
      <c r="F32" s="57">
        <v>3.3125000000000002E-2</v>
      </c>
      <c r="G32" s="44" t="s">
        <v>117</v>
      </c>
      <c r="H32" s="44" t="s">
        <v>118</v>
      </c>
      <c r="I32" s="45" t="s">
        <v>72</v>
      </c>
      <c r="J32" s="45" t="s">
        <v>39</v>
      </c>
      <c r="K32" s="45" t="s">
        <v>0</v>
      </c>
      <c r="L32" s="9"/>
      <c r="M32" s="9">
        <f>$B32</f>
        <v>28</v>
      </c>
      <c r="N32" s="9"/>
      <c r="O32" s="9"/>
      <c r="P32" s="9"/>
      <c r="Q32" s="9"/>
      <c r="R32" s="32"/>
      <c r="S32" s="9"/>
      <c r="T32" s="9">
        <f>$D32</f>
        <v>18</v>
      </c>
      <c r="U32" s="9"/>
      <c r="V32" s="9"/>
      <c r="W32" s="9"/>
      <c r="X32" s="9"/>
    </row>
    <row r="33" spans="1:24" ht="14.4" x14ac:dyDescent="0.3">
      <c r="A33" s="45">
        <v>151</v>
      </c>
      <c r="B33" s="45">
        <v>29</v>
      </c>
      <c r="C33" s="45">
        <v>12</v>
      </c>
      <c r="D33" s="45">
        <v>19</v>
      </c>
      <c r="E33" s="1">
        <v>84</v>
      </c>
      <c r="F33" s="57">
        <v>3.3171296296296296E-2</v>
      </c>
      <c r="G33" s="44" t="s">
        <v>416</v>
      </c>
      <c r="H33" s="44" t="s">
        <v>417</v>
      </c>
      <c r="I33" s="45" t="s">
        <v>72</v>
      </c>
      <c r="J33" s="45" t="s">
        <v>1</v>
      </c>
      <c r="K33" s="45" t="s">
        <v>0</v>
      </c>
      <c r="L33" s="9"/>
      <c r="M33" s="9"/>
      <c r="N33" s="9"/>
      <c r="O33" s="9">
        <f>$B33</f>
        <v>29</v>
      </c>
      <c r="P33" s="9"/>
      <c r="Q33" s="9"/>
      <c r="R33" s="32"/>
      <c r="S33" s="9"/>
      <c r="T33" s="9"/>
      <c r="U33" s="9"/>
      <c r="V33" s="9">
        <f>$D33</f>
        <v>19</v>
      </c>
      <c r="W33" s="9"/>
      <c r="X33" s="9"/>
    </row>
    <row r="34" spans="1:24" ht="14.4" x14ac:dyDescent="0.3">
      <c r="A34" s="45">
        <v>154</v>
      </c>
      <c r="B34" s="45">
        <v>30</v>
      </c>
      <c r="C34" s="45">
        <v>3</v>
      </c>
      <c r="D34" s="45">
        <v>20</v>
      </c>
      <c r="E34" s="1">
        <v>543</v>
      </c>
      <c r="F34" s="57">
        <v>3.3414351851851848E-2</v>
      </c>
      <c r="G34" s="44" t="s">
        <v>123</v>
      </c>
      <c r="H34" s="44" t="s">
        <v>124</v>
      </c>
      <c r="I34" s="45" t="s">
        <v>69</v>
      </c>
      <c r="J34" s="45" t="s">
        <v>35</v>
      </c>
      <c r="K34" s="45" t="s">
        <v>0</v>
      </c>
      <c r="L34" s="9"/>
      <c r="M34" s="9"/>
      <c r="N34" s="9">
        <f>$B34</f>
        <v>30</v>
      </c>
      <c r="O34" s="9"/>
      <c r="P34" s="9"/>
      <c r="Q34" s="9"/>
      <c r="R34" s="32"/>
      <c r="S34" s="9"/>
      <c r="T34" s="9"/>
      <c r="U34" s="9">
        <f>$D34</f>
        <v>20</v>
      </c>
      <c r="V34" s="9"/>
      <c r="W34" s="9"/>
      <c r="X34" s="9"/>
    </row>
    <row r="35" spans="1:24" ht="14.4" x14ac:dyDescent="0.3">
      <c r="A35" s="45">
        <v>157</v>
      </c>
      <c r="B35" s="45">
        <v>31</v>
      </c>
      <c r="C35" s="45">
        <v>6</v>
      </c>
      <c r="D35" s="45">
        <v>21</v>
      </c>
      <c r="E35" s="1">
        <v>929</v>
      </c>
      <c r="F35" s="57">
        <v>3.3622685185185186E-2</v>
      </c>
      <c r="G35" s="44" t="s">
        <v>119</v>
      </c>
      <c r="H35" s="44" t="s">
        <v>120</v>
      </c>
      <c r="I35" s="45" t="s">
        <v>66</v>
      </c>
      <c r="J35" s="45" t="s">
        <v>48</v>
      </c>
      <c r="K35" s="45" t="s">
        <v>0</v>
      </c>
      <c r="L35" s="9"/>
      <c r="M35" s="9"/>
      <c r="N35" s="9"/>
      <c r="O35" s="9"/>
      <c r="P35" s="9"/>
      <c r="Q35" s="9">
        <f>$B35</f>
        <v>31</v>
      </c>
      <c r="R35" s="32"/>
      <c r="S35" s="9"/>
      <c r="T35" s="9"/>
      <c r="U35" s="9"/>
      <c r="V35" s="9"/>
      <c r="W35" s="9"/>
      <c r="X35" s="9">
        <f>$D35</f>
        <v>21</v>
      </c>
    </row>
    <row r="36" spans="1:24" ht="14.4" x14ac:dyDescent="0.3">
      <c r="A36" s="45">
        <v>159</v>
      </c>
      <c r="B36" s="45">
        <v>32</v>
      </c>
      <c r="C36" s="45">
        <v>7</v>
      </c>
      <c r="D36" s="45">
        <v>22</v>
      </c>
      <c r="E36" s="1">
        <v>2157</v>
      </c>
      <c r="F36" s="57">
        <v>3.3749999999999995E-2</v>
      </c>
      <c r="G36" s="44" t="s">
        <v>127</v>
      </c>
      <c r="H36" s="44" t="s">
        <v>128</v>
      </c>
      <c r="I36" s="45" t="s">
        <v>66</v>
      </c>
      <c r="J36" s="45" t="s">
        <v>35</v>
      </c>
      <c r="K36" s="45" t="s">
        <v>0</v>
      </c>
      <c r="L36" s="9"/>
      <c r="M36" s="9"/>
      <c r="N36" s="9">
        <f>$B36</f>
        <v>32</v>
      </c>
      <c r="O36" s="9"/>
      <c r="P36" s="9"/>
      <c r="Q36" s="9"/>
      <c r="R36" s="32"/>
      <c r="S36" s="9"/>
      <c r="T36" s="9"/>
      <c r="U36" s="9">
        <f>$D36</f>
        <v>22</v>
      </c>
      <c r="V36" s="9"/>
      <c r="W36" s="9"/>
      <c r="X36" s="9"/>
    </row>
    <row r="37" spans="1:24" ht="14.4" x14ac:dyDescent="0.3">
      <c r="A37" s="45">
        <v>162</v>
      </c>
      <c r="B37" s="45">
        <v>33</v>
      </c>
      <c r="C37" s="45">
        <v>4</v>
      </c>
      <c r="D37" s="45">
        <v>23</v>
      </c>
      <c r="E37" s="1">
        <v>470</v>
      </c>
      <c r="F37" s="57">
        <v>3.3958333333333333E-2</v>
      </c>
      <c r="G37" s="44" t="s">
        <v>125</v>
      </c>
      <c r="H37" s="44" t="s">
        <v>126</v>
      </c>
      <c r="I37" s="45" t="s">
        <v>69</v>
      </c>
      <c r="J37" s="45" t="s">
        <v>39</v>
      </c>
      <c r="K37" s="45" t="s">
        <v>0</v>
      </c>
      <c r="L37" s="9"/>
      <c r="M37" s="9">
        <f>$B37</f>
        <v>33</v>
      </c>
      <c r="N37" s="9"/>
      <c r="O37" s="9"/>
      <c r="P37" s="9"/>
      <c r="Q37" s="9"/>
      <c r="R37" s="32"/>
      <c r="S37" s="9"/>
      <c r="T37" s="9">
        <f>$D37</f>
        <v>23</v>
      </c>
      <c r="U37" s="9"/>
      <c r="V37" s="9"/>
      <c r="W37" s="9"/>
      <c r="X37" s="9"/>
    </row>
    <row r="38" spans="1:24" ht="14.4" x14ac:dyDescent="0.3">
      <c r="A38" s="45">
        <v>163</v>
      </c>
      <c r="B38" s="45">
        <v>34</v>
      </c>
      <c r="C38" s="45"/>
      <c r="D38" s="45"/>
      <c r="E38" s="1">
        <v>396</v>
      </c>
      <c r="F38" s="57">
        <v>3.3958333333333333E-2</v>
      </c>
      <c r="G38" s="44" t="s">
        <v>84</v>
      </c>
      <c r="H38" s="44" t="s">
        <v>137</v>
      </c>
      <c r="I38" s="45" t="s">
        <v>59</v>
      </c>
      <c r="J38" s="45" t="s">
        <v>28</v>
      </c>
      <c r="K38" s="45" t="s">
        <v>0</v>
      </c>
      <c r="L38" s="9"/>
      <c r="M38" s="9"/>
      <c r="N38" s="9"/>
      <c r="O38" s="9"/>
      <c r="P38" s="9">
        <f>$B38</f>
        <v>34</v>
      </c>
      <c r="Q38" s="9"/>
      <c r="R38" s="32"/>
      <c r="S38" s="9"/>
      <c r="T38" s="9"/>
      <c r="U38" s="9"/>
      <c r="V38" s="9"/>
      <c r="W38" s="9"/>
      <c r="X38" s="9"/>
    </row>
    <row r="39" spans="1:24" ht="14.4" x14ac:dyDescent="0.3">
      <c r="A39" s="45">
        <v>164</v>
      </c>
      <c r="B39" s="45">
        <v>35</v>
      </c>
      <c r="C39" s="45">
        <v>13</v>
      </c>
      <c r="D39" s="45">
        <v>24</v>
      </c>
      <c r="E39" s="1">
        <v>361</v>
      </c>
      <c r="F39" s="57">
        <v>3.3981481481481481E-2</v>
      </c>
      <c r="G39" s="44" t="s">
        <v>165</v>
      </c>
      <c r="H39" s="44" t="s">
        <v>418</v>
      </c>
      <c r="I39" s="45" t="s">
        <v>72</v>
      </c>
      <c r="J39" s="45" t="s">
        <v>28</v>
      </c>
      <c r="K39" s="45" t="s">
        <v>0</v>
      </c>
      <c r="L39" s="9"/>
      <c r="M39" s="9"/>
      <c r="N39" s="9"/>
      <c r="O39" s="9"/>
      <c r="P39" s="9">
        <f>$B39</f>
        <v>35</v>
      </c>
      <c r="Q39" s="9"/>
      <c r="R39" s="32"/>
      <c r="S39" s="9"/>
      <c r="T39" s="9"/>
      <c r="U39" s="9"/>
      <c r="V39" s="9"/>
      <c r="W39" s="9">
        <f>$D39</f>
        <v>24</v>
      </c>
      <c r="X39" s="9"/>
    </row>
    <row r="40" spans="1:24" ht="14.4" x14ac:dyDescent="0.3">
      <c r="A40" s="45">
        <v>167</v>
      </c>
      <c r="B40" s="45">
        <v>36</v>
      </c>
      <c r="C40" s="45">
        <v>14</v>
      </c>
      <c r="D40" s="45">
        <v>25</v>
      </c>
      <c r="E40" s="1">
        <v>625</v>
      </c>
      <c r="F40" s="57">
        <v>3.4016203703703708E-2</v>
      </c>
      <c r="G40" s="44" t="s">
        <v>129</v>
      </c>
      <c r="H40" s="44" t="s">
        <v>130</v>
      </c>
      <c r="I40" s="45" t="s">
        <v>72</v>
      </c>
      <c r="J40" s="45" t="s">
        <v>35</v>
      </c>
      <c r="K40" s="45" t="s">
        <v>0</v>
      </c>
      <c r="L40" s="9"/>
      <c r="M40" s="9"/>
      <c r="N40" s="9">
        <f>$B40</f>
        <v>36</v>
      </c>
      <c r="O40" s="9"/>
      <c r="P40" s="9"/>
      <c r="Q40" s="9"/>
      <c r="R40" s="32"/>
      <c r="S40" s="9"/>
      <c r="T40" s="9"/>
      <c r="U40" s="9">
        <f>$D40</f>
        <v>25</v>
      </c>
      <c r="V40" s="9"/>
      <c r="W40" s="9"/>
      <c r="X40" s="9"/>
    </row>
    <row r="41" spans="1:24" ht="14.4" x14ac:dyDescent="0.3">
      <c r="A41" s="45">
        <v>169</v>
      </c>
      <c r="B41" s="45">
        <v>37</v>
      </c>
      <c r="C41" s="45">
        <v>8</v>
      </c>
      <c r="D41" s="45">
        <v>26</v>
      </c>
      <c r="E41" s="1">
        <v>498</v>
      </c>
      <c r="F41" s="57">
        <v>3.4050925925925929E-2</v>
      </c>
      <c r="G41" s="44" t="s">
        <v>131</v>
      </c>
      <c r="H41" s="44" t="s">
        <v>132</v>
      </c>
      <c r="I41" s="45" t="s">
        <v>66</v>
      </c>
      <c r="J41" s="45" t="s">
        <v>39</v>
      </c>
      <c r="K41" s="45" t="s">
        <v>0</v>
      </c>
      <c r="L41" s="9"/>
      <c r="M41" s="9">
        <f>$B41</f>
        <v>37</v>
      </c>
      <c r="N41" s="9"/>
      <c r="O41" s="9"/>
      <c r="P41" s="9"/>
      <c r="Q41" s="9"/>
      <c r="R41" s="32"/>
      <c r="S41" s="9"/>
      <c r="T41" s="9">
        <f>$D41</f>
        <v>26</v>
      </c>
      <c r="U41" s="9"/>
      <c r="V41" s="9"/>
      <c r="W41" s="9"/>
      <c r="X41" s="9"/>
    </row>
    <row r="42" spans="1:24" ht="14.4" x14ac:dyDescent="0.3">
      <c r="A42" s="45">
        <v>171</v>
      </c>
      <c r="B42" s="45">
        <v>38</v>
      </c>
      <c r="C42" s="45">
        <v>9</v>
      </c>
      <c r="D42" s="45">
        <v>27</v>
      </c>
      <c r="E42" s="1">
        <v>2171</v>
      </c>
      <c r="F42" s="57">
        <v>3.4236111111111113E-2</v>
      </c>
      <c r="G42" s="44" t="s">
        <v>152</v>
      </c>
      <c r="H42" s="44" t="s">
        <v>153</v>
      </c>
      <c r="I42" s="45" t="s">
        <v>66</v>
      </c>
      <c r="J42" s="45" t="s">
        <v>35</v>
      </c>
      <c r="K42" s="45" t="s">
        <v>0</v>
      </c>
      <c r="L42" s="9"/>
      <c r="M42" s="9"/>
      <c r="N42" s="9">
        <f>$B42</f>
        <v>38</v>
      </c>
      <c r="O42" s="9"/>
      <c r="P42" s="9"/>
      <c r="Q42" s="9"/>
      <c r="R42" s="32"/>
      <c r="S42" s="9"/>
      <c r="T42" s="9"/>
      <c r="U42" s="9">
        <f>$D42</f>
        <v>27</v>
      </c>
      <c r="V42" s="9"/>
      <c r="W42" s="9"/>
      <c r="X42" s="9"/>
    </row>
    <row r="43" spans="1:24" ht="14.4" x14ac:dyDescent="0.3">
      <c r="A43" s="45">
        <v>173</v>
      </c>
      <c r="B43" s="45">
        <v>39</v>
      </c>
      <c r="C43" s="45">
        <v>15</v>
      </c>
      <c r="D43" s="45">
        <v>28</v>
      </c>
      <c r="E43" s="1">
        <v>353</v>
      </c>
      <c r="F43" s="57">
        <v>3.4305555555555554E-2</v>
      </c>
      <c r="G43" s="44" t="s">
        <v>138</v>
      </c>
      <c r="H43" s="44" t="s">
        <v>139</v>
      </c>
      <c r="I43" s="45" t="s">
        <v>72</v>
      </c>
      <c r="J43" s="45" t="s">
        <v>28</v>
      </c>
      <c r="K43" s="45" t="s">
        <v>0</v>
      </c>
      <c r="L43" s="9"/>
      <c r="M43" s="9"/>
      <c r="N43" s="9"/>
      <c r="O43" s="9"/>
      <c r="P43" s="9">
        <f>$B43</f>
        <v>39</v>
      </c>
      <c r="Q43" s="9"/>
      <c r="R43" s="32"/>
      <c r="S43" s="9"/>
      <c r="T43" s="9"/>
      <c r="U43" s="9"/>
      <c r="V43" s="9"/>
      <c r="W43" s="9">
        <f>$D43</f>
        <v>28</v>
      </c>
      <c r="X43" s="9"/>
    </row>
    <row r="44" spans="1:24" ht="14.4" x14ac:dyDescent="0.3">
      <c r="A44" s="45">
        <v>177</v>
      </c>
      <c r="B44" s="45">
        <v>40</v>
      </c>
      <c r="C44" s="45"/>
      <c r="D44" s="45"/>
      <c r="E44" s="1">
        <v>928</v>
      </c>
      <c r="F44" s="57">
        <v>3.4722222222222224E-2</v>
      </c>
      <c r="G44" s="44" t="s">
        <v>142</v>
      </c>
      <c r="H44" s="44" t="s">
        <v>143</v>
      </c>
      <c r="I44" s="45" t="s">
        <v>59</v>
      </c>
      <c r="J44" s="45" t="s">
        <v>48</v>
      </c>
      <c r="K44" s="45" t="s">
        <v>0</v>
      </c>
      <c r="L44" s="9"/>
      <c r="M44" s="9"/>
      <c r="N44" s="9"/>
      <c r="O44" s="9"/>
      <c r="P44" s="9"/>
      <c r="Q44" s="9">
        <f>$B44</f>
        <v>40</v>
      </c>
      <c r="R44" s="32"/>
      <c r="S44" s="9"/>
      <c r="T44" s="9"/>
      <c r="U44" s="9"/>
      <c r="V44" s="9"/>
      <c r="W44" s="9"/>
      <c r="X44" s="9"/>
    </row>
    <row r="45" spans="1:24" ht="14.4" x14ac:dyDescent="0.3">
      <c r="A45" s="45">
        <v>182</v>
      </c>
      <c r="B45" s="45">
        <v>41</v>
      </c>
      <c r="C45" s="45"/>
      <c r="D45" s="45"/>
      <c r="E45" s="1">
        <v>452</v>
      </c>
      <c r="F45" s="57">
        <v>3.5057870370370371E-2</v>
      </c>
      <c r="G45" s="44" t="s">
        <v>408</v>
      </c>
      <c r="H45" s="44" t="s">
        <v>409</v>
      </c>
      <c r="I45" s="45" t="s">
        <v>59</v>
      </c>
      <c r="J45" s="45" t="s">
        <v>39</v>
      </c>
      <c r="K45" s="45" t="s">
        <v>0</v>
      </c>
      <c r="L45" s="9"/>
      <c r="M45" s="9">
        <f>$B45</f>
        <v>41</v>
      </c>
      <c r="N45" s="9"/>
      <c r="O45" s="9"/>
      <c r="P45" s="9"/>
      <c r="Q45" s="9"/>
      <c r="R45" s="32"/>
      <c r="S45" s="9"/>
      <c r="T45" s="9"/>
      <c r="U45" s="9"/>
      <c r="V45" s="9"/>
      <c r="W45" s="9"/>
      <c r="X45" s="9"/>
    </row>
    <row r="46" spans="1:24" ht="14.4" x14ac:dyDescent="0.3">
      <c r="A46" s="45">
        <v>183</v>
      </c>
      <c r="B46" s="45">
        <v>42</v>
      </c>
      <c r="C46" s="45">
        <v>10</v>
      </c>
      <c r="D46" s="45">
        <v>29</v>
      </c>
      <c r="E46" s="1">
        <v>37</v>
      </c>
      <c r="F46" s="57">
        <v>3.5069444444444445E-2</v>
      </c>
      <c r="G46" s="44" t="s">
        <v>133</v>
      </c>
      <c r="H46" s="44" t="s">
        <v>134</v>
      </c>
      <c r="I46" s="45" t="s">
        <v>66</v>
      </c>
      <c r="J46" s="45" t="s">
        <v>1</v>
      </c>
      <c r="K46" s="45" t="s">
        <v>0</v>
      </c>
      <c r="L46" s="9"/>
      <c r="M46" s="9"/>
      <c r="N46" s="9"/>
      <c r="O46" s="9">
        <f>$B46</f>
        <v>42</v>
      </c>
      <c r="P46" s="9"/>
      <c r="Q46" s="9"/>
      <c r="R46" s="32"/>
      <c r="S46" s="9"/>
      <c r="T46" s="9"/>
      <c r="U46" s="9"/>
      <c r="V46" s="9">
        <f>$D46</f>
        <v>29</v>
      </c>
      <c r="W46" s="9"/>
      <c r="X46" s="9"/>
    </row>
    <row r="47" spans="1:24" ht="14.4" x14ac:dyDescent="0.3">
      <c r="A47" s="45">
        <v>185</v>
      </c>
      <c r="B47" s="45">
        <v>43</v>
      </c>
      <c r="C47" s="45">
        <v>11</v>
      </c>
      <c r="D47" s="45">
        <v>30</v>
      </c>
      <c r="E47" s="1">
        <v>418</v>
      </c>
      <c r="F47" s="57">
        <v>3.5254629629629629E-2</v>
      </c>
      <c r="G47" s="44" t="s">
        <v>154</v>
      </c>
      <c r="H47" s="44" t="s">
        <v>419</v>
      </c>
      <c r="I47" s="45" t="s">
        <v>66</v>
      </c>
      <c r="J47" s="45" t="s">
        <v>28</v>
      </c>
      <c r="K47" s="45" t="s">
        <v>0</v>
      </c>
      <c r="L47" s="9"/>
      <c r="M47" s="9"/>
      <c r="N47" s="9"/>
      <c r="O47" s="9"/>
      <c r="P47" s="9">
        <f>$B47</f>
        <v>43</v>
      </c>
      <c r="Q47" s="9"/>
      <c r="R47" s="32"/>
      <c r="S47" s="9"/>
      <c r="T47" s="9"/>
      <c r="U47" s="9"/>
      <c r="V47" s="9"/>
      <c r="W47" s="9">
        <f>$D47</f>
        <v>30</v>
      </c>
      <c r="X47" s="9"/>
    </row>
    <row r="48" spans="1:24" ht="14.4" x14ac:dyDescent="0.3">
      <c r="A48" s="45">
        <v>188</v>
      </c>
      <c r="B48" s="45">
        <v>44</v>
      </c>
      <c r="C48" s="45">
        <v>12</v>
      </c>
      <c r="D48" s="45">
        <v>31</v>
      </c>
      <c r="E48" s="1">
        <v>2189</v>
      </c>
      <c r="F48" s="57">
        <v>3.5405092592592592E-2</v>
      </c>
      <c r="G48" s="44" t="s">
        <v>165</v>
      </c>
      <c r="H48" s="44" t="s">
        <v>166</v>
      </c>
      <c r="I48" s="45" t="s">
        <v>66</v>
      </c>
      <c r="J48" s="45" t="s">
        <v>35</v>
      </c>
      <c r="K48" s="45" t="s">
        <v>0</v>
      </c>
      <c r="L48" s="9"/>
      <c r="M48" s="9"/>
      <c r="N48" s="9">
        <f>$B48</f>
        <v>44</v>
      </c>
      <c r="O48" s="9"/>
      <c r="P48" s="9"/>
      <c r="Q48" s="9"/>
      <c r="R48" s="32"/>
      <c r="S48" s="9"/>
      <c r="T48" s="9"/>
      <c r="U48" s="9">
        <f>$D48</f>
        <v>31</v>
      </c>
      <c r="V48" s="9"/>
      <c r="W48" s="9"/>
      <c r="X48" s="9"/>
    </row>
    <row r="49" spans="1:24" ht="14.4" x14ac:dyDescent="0.3">
      <c r="A49" s="45">
        <v>189</v>
      </c>
      <c r="B49" s="45">
        <v>45</v>
      </c>
      <c r="C49" s="45">
        <v>13</v>
      </c>
      <c r="D49" s="45">
        <v>32</v>
      </c>
      <c r="E49" s="1">
        <v>436</v>
      </c>
      <c r="F49" s="57">
        <v>3.543981481481482E-2</v>
      </c>
      <c r="G49" s="44" t="s">
        <v>145</v>
      </c>
      <c r="H49" s="44" t="s">
        <v>146</v>
      </c>
      <c r="I49" s="45" t="s">
        <v>66</v>
      </c>
      <c r="J49" s="45" t="s">
        <v>39</v>
      </c>
      <c r="K49" s="45" t="s">
        <v>0</v>
      </c>
      <c r="L49" s="9"/>
      <c r="M49" s="9">
        <f>$B49</f>
        <v>45</v>
      </c>
      <c r="N49" s="9"/>
      <c r="O49" s="9"/>
      <c r="P49" s="9"/>
      <c r="Q49" s="9"/>
      <c r="R49" s="32"/>
      <c r="S49" s="9"/>
      <c r="T49" s="9">
        <f>$D49</f>
        <v>32</v>
      </c>
      <c r="U49" s="9"/>
      <c r="V49" s="9"/>
      <c r="W49" s="9"/>
      <c r="X49" s="9"/>
    </row>
    <row r="50" spans="1:24" ht="14.4" x14ac:dyDescent="0.3">
      <c r="A50" s="45">
        <v>191</v>
      </c>
      <c r="B50" s="45">
        <v>46</v>
      </c>
      <c r="C50" s="45">
        <v>16</v>
      </c>
      <c r="D50" s="45">
        <v>33</v>
      </c>
      <c r="E50" s="1">
        <v>86</v>
      </c>
      <c r="F50" s="57">
        <v>3.5497685185185181E-2</v>
      </c>
      <c r="G50" s="44" t="s">
        <v>121</v>
      </c>
      <c r="H50" s="44" t="s">
        <v>122</v>
      </c>
      <c r="I50" s="45" t="s">
        <v>72</v>
      </c>
      <c r="J50" s="45" t="s">
        <v>1</v>
      </c>
      <c r="K50" s="45" t="s">
        <v>0</v>
      </c>
      <c r="L50" s="9"/>
      <c r="M50" s="9"/>
      <c r="N50" s="9"/>
      <c r="O50" s="9">
        <f>$B50</f>
        <v>46</v>
      </c>
      <c r="P50" s="9"/>
      <c r="Q50" s="9"/>
      <c r="R50" s="32"/>
      <c r="S50" s="9"/>
      <c r="T50" s="9"/>
      <c r="U50" s="9"/>
      <c r="V50" s="9">
        <f>$D50</f>
        <v>33</v>
      </c>
      <c r="W50" s="9"/>
      <c r="X50" s="9"/>
    </row>
    <row r="51" spans="1:24" ht="14.4" x14ac:dyDescent="0.3">
      <c r="A51" s="45">
        <v>193</v>
      </c>
      <c r="B51" s="45">
        <v>47</v>
      </c>
      <c r="C51" s="45">
        <v>1</v>
      </c>
      <c r="D51" s="45">
        <v>34</v>
      </c>
      <c r="E51" s="1">
        <v>1100</v>
      </c>
      <c r="F51" s="57">
        <v>3.557870370370371E-2</v>
      </c>
      <c r="G51" s="44" t="s">
        <v>135</v>
      </c>
      <c r="H51" s="44" t="s">
        <v>136</v>
      </c>
      <c r="I51" s="45" t="s">
        <v>99</v>
      </c>
      <c r="J51" s="45" t="s">
        <v>47</v>
      </c>
      <c r="K51" s="45" t="s">
        <v>0</v>
      </c>
      <c r="L51" s="9">
        <f>$B51</f>
        <v>47</v>
      </c>
      <c r="M51" s="9"/>
      <c r="N51" s="9"/>
      <c r="O51" s="9"/>
      <c r="P51" s="9"/>
      <c r="Q51" s="9"/>
      <c r="R51" s="32"/>
      <c r="S51" s="9">
        <f>$D51</f>
        <v>34</v>
      </c>
      <c r="T51" s="9"/>
      <c r="U51" s="9"/>
      <c r="V51" s="9"/>
      <c r="W51" s="9"/>
      <c r="X51" s="9"/>
    </row>
    <row r="52" spans="1:24" ht="14.4" x14ac:dyDescent="0.3">
      <c r="A52" s="45">
        <v>194</v>
      </c>
      <c r="B52" s="45">
        <v>48</v>
      </c>
      <c r="C52" s="45">
        <v>14</v>
      </c>
      <c r="D52" s="45">
        <v>35</v>
      </c>
      <c r="E52" s="1">
        <v>603</v>
      </c>
      <c r="F52" s="57">
        <v>3.560185185185185E-2</v>
      </c>
      <c r="G52" s="44" t="s">
        <v>140</v>
      </c>
      <c r="H52" s="44" t="s">
        <v>141</v>
      </c>
      <c r="I52" s="45" t="s">
        <v>66</v>
      </c>
      <c r="J52" s="45" t="s">
        <v>35</v>
      </c>
      <c r="K52" s="45" t="s">
        <v>0</v>
      </c>
      <c r="L52" s="9"/>
      <c r="M52" s="9"/>
      <c r="N52" s="9">
        <f>$B52</f>
        <v>48</v>
      </c>
      <c r="O52" s="9"/>
      <c r="P52" s="9"/>
      <c r="Q52" s="9"/>
      <c r="R52" s="32"/>
      <c r="S52" s="9"/>
      <c r="T52" s="9"/>
      <c r="U52" s="9">
        <f>$D52</f>
        <v>35</v>
      </c>
      <c r="V52" s="9"/>
      <c r="W52" s="9"/>
      <c r="X52" s="9"/>
    </row>
    <row r="53" spans="1:24" ht="14.4" x14ac:dyDescent="0.3">
      <c r="A53" s="45">
        <v>195</v>
      </c>
      <c r="B53" s="45">
        <v>49</v>
      </c>
      <c r="C53" s="45">
        <v>17</v>
      </c>
      <c r="D53" s="45">
        <v>36</v>
      </c>
      <c r="E53" s="1">
        <v>90</v>
      </c>
      <c r="F53" s="57">
        <v>3.5717592592592592E-2</v>
      </c>
      <c r="G53" s="44" t="s">
        <v>420</v>
      </c>
      <c r="H53" s="44" t="s">
        <v>421</v>
      </c>
      <c r="I53" s="45" t="s">
        <v>72</v>
      </c>
      <c r="J53" s="45" t="s">
        <v>1</v>
      </c>
      <c r="K53" s="45" t="s">
        <v>0</v>
      </c>
      <c r="L53" s="9"/>
      <c r="M53" s="9"/>
      <c r="N53" s="9"/>
      <c r="O53" s="9">
        <f>$B53</f>
        <v>49</v>
      </c>
      <c r="P53" s="9"/>
      <c r="Q53" s="9"/>
      <c r="R53" s="32"/>
      <c r="S53" s="9"/>
      <c r="T53" s="9"/>
      <c r="U53" s="9"/>
      <c r="V53" s="9">
        <f>$D53</f>
        <v>36</v>
      </c>
      <c r="W53" s="9"/>
      <c r="X53" s="9"/>
    </row>
    <row r="54" spans="1:24" ht="14.4" x14ac:dyDescent="0.3">
      <c r="A54" s="45">
        <v>196</v>
      </c>
      <c r="B54" s="45">
        <v>50</v>
      </c>
      <c r="C54" s="45">
        <v>15</v>
      </c>
      <c r="D54" s="45">
        <v>37</v>
      </c>
      <c r="E54" s="1">
        <v>15</v>
      </c>
      <c r="F54" s="57">
        <v>3.577546296296296E-2</v>
      </c>
      <c r="G54" s="44" t="s">
        <v>165</v>
      </c>
      <c r="H54" s="44" t="s">
        <v>422</v>
      </c>
      <c r="I54" s="45" t="s">
        <v>66</v>
      </c>
      <c r="J54" s="45" t="s">
        <v>1</v>
      </c>
      <c r="K54" s="45" t="s">
        <v>0</v>
      </c>
      <c r="L54" s="9"/>
      <c r="M54" s="9"/>
      <c r="N54" s="9"/>
      <c r="O54" s="9">
        <f>$B54</f>
        <v>50</v>
      </c>
      <c r="P54" s="9"/>
      <c r="Q54" s="9"/>
      <c r="R54" s="32"/>
      <c r="S54" s="9"/>
      <c r="T54" s="9"/>
      <c r="U54" s="9"/>
      <c r="V54" s="9">
        <f>$D54</f>
        <v>37</v>
      </c>
      <c r="W54" s="9"/>
      <c r="X54" s="9"/>
    </row>
    <row r="55" spans="1:24" ht="14.4" x14ac:dyDescent="0.3">
      <c r="A55" s="45">
        <v>199</v>
      </c>
      <c r="B55" s="45">
        <v>51</v>
      </c>
      <c r="C55" s="45">
        <v>16</v>
      </c>
      <c r="D55" s="45">
        <v>38</v>
      </c>
      <c r="E55" s="1">
        <v>76</v>
      </c>
      <c r="F55" s="57">
        <v>3.5972222222222218E-2</v>
      </c>
      <c r="G55" s="44" t="s">
        <v>423</v>
      </c>
      <c r="H55" s="44" t="s">
        <v>424</v>
      </c>
      <c r="I55" s="45" t="s">
        <v>66</v>
      </c>
      <c r="J55" s="45" t="s">
        <v>1</v>
      </c>
      <c r="K55" s="45" t="s">
        <v>0</v>
      </c>
      <c r="L55" s="9"/>
      <c r="M55" s="9"/>
      <c r="N55" s="9"/>
      <c r="O55" s="9">
        <f>$B55</f>
        <v>51</v>
      </c>
      <c r="P55" s="9"/>
      <c r="Q55" s="9"/>
      <c r="R55" s="32"/>
      <c r="S55" s="9"/>
      <c r="T55" s="9"/>
      <c r="U55" s="9"/>
      <c r="V55" s="9">
        <f>$D55</f>
        <v>38</v>
      </c>
      <c r="W55" s="9"/>
      <c r="X55" s="9"/>
    </row>
    <row r="56" spans="1:24" ht="14.4" x14ac:dyDescent="0.3">
      <c r="A56" s="45">
        <v>202</v>
      </c>
      <c r="B56" s="45">
        <v>52</v>
      </c>
      <c r="C56" s="45">
        <v>18</v>
      </c>
      <c r="D56" s="45">
        <v>39</v>
      </c>
      <c r="E56" s="1">
        <v>620</v>
      </c>
      <c r="F56" s="57">
        <v>3.6041666666666666E-2</v>
      </c>
      <c r="G56" s="44" t="s">
        <v>123</v>
      </c>
      <c r="H56" s="44" t="s">
        <v>149</v>
      </c>
      <c r="I56" s="45" t="s">
        <v>72</v>
      </c>
      <c r="J56" s="45" t="s">
        <v>35</v>
      </c>
      <c r="K56" s="45" t="s">
        <v>0</v>
      </c>
      <c r="L56" s="9"/>
      <c r="M56" s="9"/>
      <c r="N56" s="9">
        <f>$B56</f>
        <v>52</v>
      </c>
      <c r="O56" s="9"/>
      <c r="P56" s="9"/>
      <c r="Q56" s="9"/>
      <c r="R56" s="32"/>
      <c r="S56" s="9"/>
      <c r="T56" s="9"/>
      <c r="U56" s="9">
        <f>$D56</f>
        <v>39</v>
      </c>
      <c r="V56" s="9"/>
      <c r="W56" s="9"/>
      <c r="X56" s="9"/>
    </row>
    <row r="57" spans="1:24" ht="14.4" x14ac:dyDescent="0.3">
      <c r="A57" s="45">
        <v>203</v>
      </c>
      <c r="B57" s="45">
        <v>53</v>
      </c>
      <c r="C57" s="45">
        <v>19</v>
      </c>
      <c r="D57" s="45">
        <v>40</v>
      </c>
      <c r="E57" s="1">
        <v>459</v>
      </c>
      <c r="F57" s="57">
        <v>3.6087962962962968E-2</v>
      </c>
      <c r="G57" s="44" t="s">
        <v>101</v>
      </c>
      <c r="H57" s="44" t="s">
        <v>151</v>
      </c>
      <c r="I57" s="45" t="s">
        <v>72</v>
      </c>
      <c r="J57" s="45" t="s">
        <v>39</v>
      </c>
      <c r="K57" s="45" t="s">
        <v>0</v>
      </c>
      <c r="L57" s="9"/>
      <c r="M57" s="9">
        <f>$B57</f>
        <v>53</v>
      </c>
      <c r="N57" s="9"/>
      <c r="O57" s="9"/>
      <c r="P57" s="9"/>
      <c r="Q57" s="9"/>
      <c r="R57" s="32"/>
      <c r="S57" s="9"/>
      <c r="T57" s="9">
        <f>$D57</f>
        <v>40</v>
      </c>
      <c r="U57" s="9"/>
      <c r="V57" s="9"/>
      <c r="W57" s="9"/>
      <c r="X57" s="9"/>
    </row>
    <row r="58" spans="1:24" ht="14.4" x14ac:dyDescent="0.3">
      <c r="A58" s="45">
        <v>208</v>
      </c>
      <c r="B58" s="45">
        <v>54</v>
      </c>
      <c r="C58" s="45"/>
      <c r="D58" s="45"/>
      <c r="E58" s="1">
        <v>410</v>
      </c>
      <c r="F58" s="57">
        <v>3.6284722222222225E-2</v>
      </c>
      <c r="G58" s="44" t="s">
        <v>410</v>
      </c>
      <c r="H58" s="44" t="s">
        <v>411</v>
      </c>
      <c r="I58" s="45" t="s">
        <v>59</v>
      </c>
      <c r="J58" s="45" t="s">
        <v>28</v>
      </c>
      <c r="K58" s="45" t="s">
        <v>0</v>
      </c>
      <c r="L58" s="9"/>
      <c r="M58" s="9"/>
      <c r="N58" s="9"/>
      <c r="O58" s="9"/>
      <c r="P58" s="9">
        <f>$B58</f>
        <v>54</v>
      </c>
      <c r="Q58" s="9"/>
      <c r="R58" s="32"/>
      <c r="S58" s="9"/>
      <c r="T58" s="9"/>
      <c r="U58" s="9"/>
      <c r="V58" s="9"/>
      <c r="W58" s="9"/>
      <c r="X58" s="9"/>
    </row>
    <row r="59" spans="1:24" ht="14.4" x14ac:dyDescent="0.3">
      <c r="A59" s="45">
        <v>210</v>
      </c>
      <c r="B59" s="45">
        <v>55</v>
      </c>
      <c r="C59" s="45">
        <v>17</v>
      </c>
      <c r="D59" s="45">
        <v>41</v>
      </c>
      <c r="E59" s="1">
        <v>479</v>
      </c>
      <c r="F59" s="57">
        <v>3.6423611111111115E-2</v>
      </c>
      <c r="G59" s="44" t="s">
        <v>203</v>
      </c>
      <c r="H59" s="44" t="s">
        <v>204</v>
      </c>
      <c r="I59" s="45" t="s">
        <v>66</v>
      </c>
      <c r="J59" s="45" t="s">
        <v>39</v>
      </c>
      <c r="K59" s="45" t="s">
        <v>0</v>
      </c>
      <c r="L59" s="9"/>
      <c r="M59" s="9">
        <f>$B59</f>
        <v>55</v>
      </c>
      <c r="N59" s="9"/>
      <c r="O59" s="9"/>
      <c r="P59" s="9"/>
      <c r="Q59" s="9"/>
      <c r="R59" s="32"/>
      <c r="S59" s="9"/>
      <c r="T59" s="9">
        <f>$D59</f>
        <v>41</v>
      </c>
      <c r="U59" s="9"/>
      <c r="V59" s="9"/>
      <c r="W59" s="9"/>
      <c r="X59" s="9"/>
    </row>
    <row r="60" spans="1:24" ht="14.4" x14ac:dyDescent="0.3">
      <c r="A60" s="45">
        <v>212</v>
      </c>
      <c r="B60" s="45">
        <v>56</v>
      </c>
      <c r="C60" s="45">
        <v>5</v>
      </c>
      <c r="D60" s="45">
        <v>42</v>
      </c>
      <c r="E60" s="1">
        <v>364</v>
      </c>
      <c r="F60" s="57">
        <v>3.6620370370370373E-2</v>
      </c>
      <c r="G60" s="44" t="s">
        <v>147</v>
      </c>
      <c r="H60" s="44" t="s">
        <v>148</v>
      </c>
      <c r="I60" s="45" t="s">
        <v>69</v>
      </c>
      <c r="J60" s="45" t="s">
        <v>28</v>
      </c>
      <c r="K60" s="45" t="s">
        <v>0</v>
      </c>
      <c r="L60" s="9"/>
      <c r="M60" s="9"/>
      <c r="N60" s="9"/>
      <c r="O60" s="9"/>
      <c r="P60" s="9">
        <f>$B60</f>
        <v>56</v>
      </c>
      <c r="Q60" s="9"/>
      <c r="R60" s="32"/>
      <c r="S60" s="9"/>
      <c r="T60" s="9"/>
      <c r="U60" s="9"/>
      <c r="V60" s="9"/>
      <c r="W60" s="9">
        <f>$D60</f>
        <v>42</v>
      </c>
      <c r="X60" s="9"/>
    </row>
    <row r="61" spans="1:24" ht="14.4" x14ac:dyDescent="0.3">
      <c r="A61" s="45">
        <v>213</v>
      </c>
      <c r="B61" s="45">
        <v>57</v>
      </c>
      <c r="C61" s="45"/>
      <c r="D61" s="45"/>
      <c r="E61" s="1">
        <v>424</v>
      </c>
      <c r="F61" s="57">
        <v>3.6631944444444439E-2</v>
      </c>
      <c r="G61" s="44" t="s">
        <v>87</v>
      </c>
      <c r="H61" s="44" t="s">
        <v>160</v>
      </c>
      <c r="I61" s="45" t="s">
        <v>59</v>
      </c>
      <c r="J61" s="45" t="s">
        <v>28</v>
      </c>
      <c r="K61" s="45" t="s">
        <v>0</v>
      </c>
      <c r="L61" s="9"/>
      <c r="M61" s="9"/>
      <c r="N61" s="9"/>
      <c r="O61" s="9"/>
      <c r="P61" s="9">
        <f>$B61</f>
        <v>57</v>
      </c>
      <c r="Q61" s="9"/>
      <c r="R61" s="32"/>
      <c r="S61" s="9"/>
      <c r="T61" s="9"/>
      <c r="U61" s="9"/>
      <c r="V61" s="9"/>
      <c r="W61" s="9"/>
      <c r="X61" s="9"/>
    </row>
    <row r="62" spans="1:24" ht="14.4" x14ac:dyDescent="0.3">
      <c r="A62" s="45">
        <v>216</v>
      </c>
      <c r="B62" s="45">
        <v>58</v>
      </c>
      <c r="C62" s="45">
        <v>20</v>
      </c>
      <c r="D62" s="45">
        <v>43</v>
      </c>
      <c r="E62" s="1">
        <v>51</v>
      </c>
      <c r="F62" s="57">
        <v>3.6956018518518513E-2</v>
      </c>
      <c r="G62" s="44" t="s">
        <v>156</v>
      </c>
      <c r="H62" s="44" t="s">
        <v>157</v>
      </c>
      <c r="I62" s="45" t="s">
        <v>72</v>
      </c>
      <c r="J62" s="45" t="s">
        <v>1</v>
      </c>
      <c r="K62" s="45" t="s">
        <v>0</v>
      </c>
      <c r="L62" s="9"/>
      <c r="M62" s="9"/>
      <c r="N62" s="9"/>
      <c r="O62" s="9">
        <f>$B62</f>
        <v>58</v>
      </c>
      <c r="P62" s="9"/>
      <c r="Q62" s="9"/>
      <c r="R62" s="32"/>
      <c r="S62" s="9"/>
      <c r="T62" s="9"/>
      <c r="U62" s="9"/>
      <c r="V62" s="9">
        <f>$D62</f>
        <v>43</v>
      </c>
      <c r="W62" s="9"/>
      <c r="X62" s="9"/>
    </row>
    <row r="63" spans="1:24" ht="14.4" x14ac:dyDescent="0.3">
      <c r="A63" s="45">
        <v>217</v>
      </c>
      <c r="B63" s="45">
        <v>59</v>
      </c>
      <c r="C63" s="45">
        <v>18</v>
      </c>
      <c r="D63" s="45">
        <v>44</v>
      </c>
      <c r="E63" s="1">
        <v>1073</v>
      </c>
      <c r="F63" s="57">
        <v>3.7025462962962961E-2</v>
      </c>
      <c r="G63" s="44" t="s">
        <v>195</v>
      </c>
      <c r="H63" s="44" t="s">
        <v>425</v>
      </c>
      <c r="I63" s="45" t="s">
        <v>66</v>
      </c>
      <c r="J63" s="45" t="s">
        <v>47</v>
      </c>
      <c r="K63" s="45" t="s">
        <v>0</v>
      </c>
      <c r="L63" s="9">
        <f>$B63</f>
        <v>59</v>
      </c>
      <c r="M63" s="9"/>
      <c r="N63" s="9"/>
      <c r="O63" s="9"/>
      <c r="P63" s="9"/>
      <c r="Q63" s="9"/>
      <c r="R63" s="32"/>
      <c r="S63" s="9">
        <f>$D63</f>
        <v>44</v>
      </c>
      <c r="T63" s="9"/>
      <c r="U63" s="9"/>
      <c r="V63" s="9"/>
      <c r="W63" s="9"/>
      <c r="X63" s="9"/>
    </row>
    <row r="64" spans="1:24" ht="14.4" x14ac:dyDescent="0.3">
      <c r="A64" s="45">
        <v>218</v>
      </c>
      <c r="B64" s="45">
        <v>60</v>
      </c>
      <c r="C64" s="45">
        <v>21</v>
      </c>
      <c r="D64" s="45">
        <v>45</v>
      </c>
      <c r="E64" s="1">
        <v>395</v>
      </c>
      <c r="F64" s="57">
        <v>3.7060185185185182E-2</v>
      </c>
      <c r="G64" s="44" t="s">
        <v>154</v>
      </c>
      <c r="H64" s="44" t="s">
        <v>155</v>
      </c>
      <c r="I64" s="45" t="s">
        <v>72</v>
      </c>
      <c r="J64" s="45" t="s">
        <v>28</v>
      </c>
      <c r="K64" s="45" t="s">
        <v>0</v>
      </c>
      <c r="L64" s="9"/>
      <c r="M64" s="9"/>
      <c r="N64" s="9"/>
      <c r="O64" s="9"/>
      <c r="P64" s="9">
        <f>$B64</f>
        <v>60</v>
      </c>
      <c r="Q64" s="9"/>
      <c r="R64" s="32"/>
      <c r="S64" s="9"/>
      <c r="T64" s="9"/>
      <c r="U64" s="9"/>
      <c r="V64" s="9"/>
      <c r="W64" s="9">
        <f>$D64</f>
        <v>45</v>
      </c>
      <c r="X64" s="9"/>
    </row>
    <row r="65" spans="1:24" ht="14.4" x14ac:dyDescent="0.3">
      <c r="A65" s="45">
        <v>220</v>
      </c>
      <c r="B65" s="45">
        <v>61</v>
      </c>
      <c r="C65" s="45"/>
      <c r="D65" s="45"/>
      <c r="E65" s="1">
        <v>59</v>
      </c>
      <c r="F65" s="57">
        <v>3.729166666666666E-2</v>
      </c>
      <c r="G65" s="44" t="s">
        <v>163</v>
      </c>
      <c r="H65" s="44" t="s">
        <v>164</v>
      </c>
      <c r="I65" s="45" t="s">
        <v>59</v>
      </c>
      <c r="J65" s="45" t="s">
        <v>1</v>
      </c>
      <c r="K65" s="45" t="s">
        <v>0</v>
      </c>
      <c r="L65" s="9"/>
      <c r="M65" s="9"/>
      <c r="N65" s="9"/>
      <c r="O65" s="9">
        <f>$B65</f>
        <v>61</v>
      </c>
      <c r="P65" s="9"/>
      <c r="Q65" s="9"/>
      <c r="R65" s="32"/>
      <c r="S65" s="9"/>
      <c r="T65" s="9"/>
      <c r="U65" s="9"/>
      <c r="V65" s="9"/>
      <c r="W65" s="9"/>
      <c r="X65" s="9"/>
    </row>
    <row r="66" spans="1:24" ht="14.4" x14ac:dyDescent="0.3">
      <c r="A66" s="45">
        <v>221</v>
      </c>
      <c r="B66" s="45">
        <v>62</v>
      </c>
      <c r="C66" s="45">
        <v>19</v>
      </c>
      <c r="D66" s="45">
        <v>46</v>
      </c>
      <c r="E66" s="1">
        <v>507</v>
      </c>
      <c r="F66" s="57">
        <v>3.7442129629629631E-2</v>
      </c>
      <c r="G66" s="44" t="s">
        <v>165</v>
      </c>
      <c r="H66" s="44" t="s">
        <v>387</v>
      </c>
      <c r="I66" s="45" t="s">
        <v>66</v>
      </c>
      <c r="J66" s="45" t="s">
        <v>39</v>
      </c>
      <c r="K66" s="45" t="s">
        <v>0</v>
      </c>
      <c r="L66" s="9"/>
      <c r="M66" s="9">
        <f>$B66</f>
        <v>62</v>
      </c>
      <c r="N66" s="9"/>
      <c r="O66" s="9"/>
      <c r="P66" s="9"/>
      <c r="Q66" s="9"/>
      <c r="R66" s="32"/>
      <c r="S66" s="9"/>
      <c r="T66" s="9">
        <f>$D66</f>
        <v>46</v>
      </c>
      <c r="U66" s="9"/>
      <c r="V66" s="9"/>
      <c r="W66" s="9"/>
      <c r="X66" s="9"/>
    </row>
    <row r="67" spans="1:24" ht="14.4" x14ac:dyDescent="0.3">
      <c r="A67" s="45">
        <v>222</v>
      </c>
      <c r="B67" s="45">
        <v>63</v>
      </c>
      <c r="C67" s="45">
        <v>22</v>
      </c>
      <c r="D67" s="45">
        <v>47</v>
      </c>
      <c r="E67" s="1">
        <v>576</v>
      </c>
      <c r="F67" s="57">
        <v>3.7569444444444447E-2</v>
      </c>
      <c r="G67" s="44" t="s">
        <v>203</v>
      </c>
      <c r="H67" s="44" t="s">
        <v>426</v>
      </c>
      <c r="I67" s="45" t="s">
        <v>72</v>
      </c>
      <c r="J67" s="45" t="s">
        <v>35</v>
      </c>
      <c r="K67" s="45" t="s">
        <v>0</v>
      </c>
      <c r="L67" s="9"/>
      <c r="M67" s="9"/>
      <c r="N67" s="9">
        <f>$B67</f>
        <v>63</v>
      </c>
      <c r="O67" s="9"/>
      <c r="P67" s="9"/>
      <c r="Q67" s="9"/>
      <c r="R67" s="32"/>
      <c r="S67" s="9"/>
      <c r="T67" s="9"/>
      <c r="U67" s="9">
        <f>$D67</f>
        <v>47</v>
      </c>
      <c r="V67" s="9"/>
      <c r="W67" s="9"/>
      <c r="X67" s="9"/>
    </row>
    <row r="68" spans="1:24" ht="14.4" x14ac:dyDescent="0.3">
      <c r="A68" s="45">
        <v>224</v>
      </c>
      <c r="B68" s="45">
        <v>64</v>
      </c>
      <c r="C68" s="45">
        <v>20</v>
      </c>
      <c r="D68" s="45">
        <v>48</v>
      </c>
      <c r="E68" s="1">
        <v>382</v>
      </c>
      <c r="F68" s="57">
        <v>3.7766203703703698E-2</v>
      </c>
      <c r="G68" s="44" t="s">
        <v>161</v>
      </c>
      <c r="H68" s="44" t="s">
        <v>162</v>
      </c>
      <c r="I68" s="45" t="s">
        <v>66</v>
      </c>
      <c r="J68" s="45" t="s">
        <v>28</v>
      </c>
      <c r="K68" s="45" t="s">
        <v>0</v>
      </c>
      <c r="L68" s="9"/>
      <c r="M68" s="9"/>
      <c r="N68" s="9"/>
      <c r="O68" s="9"/>
      <c r="P68" s="9">
        <f>$B68</f>
        <v>64</v>
      </c>
      <c r="Q68" s="9"/>
      <c r="R68" s="32"/>
      <c r="S68" s="9"/>
      <c r="T68" s="9"/>
      <c r="U68" s="9"/>
      <c r="V68" s="9"/>
      <c r="W68" s="9">
        <f>$D68</f>
        <v>48</v>
      </c>
      <c r="X68" s="9"/>
    </row>
    <row r="69" spans="1:24" ht="14.4" x14ac:dyDescent="0.3">
      <c r="A69" s="45">
        <v>227</v>
      </c>
      <c r="B69" s="45">
        <v>65</v>
      </c>
      <c r="C69" s="45">
        <v>6</v>
      </c>
      <c r="D69" s="45">
        <v>49</v>
      </c>
      <c r="E69" s="1">
        <v>465</v>
      </c>
      <c r="F69" s="57">
        <v>3.7905092592592587E-2</v>
      </c>
      <c r="G69" s="44" t="s">
        <v>167</v>
      </c>
      <c r="H69" s="44" t="s">
        <v>168</v>
      </c>
      <c r="I69" s="45" t="s">
        <v>69</v>
      </c>
      <c r="J69" s="45" t="s">
        <v>39</v>
      </c>
      <c r="K69" s="45" t="s">
        <v>0</v>
      </c>
      <c r="L69" s="9"/>
      <c r="M69" s="9">
        <f>$B69</f>
        <v>65</v>
      </c>
      <c r="N69" s="9"/>
      <c r="O69" s="9"/>
      <c r="P69" s="9"/>
      <c r="Q69" s="9"/>
      <c r="R69" s="32"/>
      <c r="S69" s="9"/>
      <c r="T69" s="9">
        <f>$D69</f>
        <v>49</v>
      </c>
      <c r="U69" s="9"/>
      <c r="V69" s="9"/>
      <c r="W69" s="9"/>
      <c r="X69" s="9"/>
    </row>
    <row r="70" spans="1:24" ht="14.4" x14ac:dyDescent="0.3">
      <c r="A70" s="45">
        <v>231</v>
      </c>
      <c r="B70" s="45">
        <v>66</v>
      </c>
      <c r="C70" s="45">
        <v>7</v>
      </c>
      <c r="D70" s="45">
        <v>50</v>
      </c>
      <c r="E70" s="1">
        <v>577</v>
      </c>
      <c r="F70" s="57">
        <v>3.8553240740740742E-2</v>
      </c>
      <c r="G70" s="44" t="s">
        <v>427</v>
      </c>
      <c r="H70" s="44" t="s">
        <v>428</v>
      </c>
      <c r="I70" s="45" t="s">
        <v>69</v>
      </c>
      <c r="J70" s="45" t="s">
        <v>35</v>
      </c>
      <c r="K70" s="45" t="s">
        <v>0</v>
      </c>
      <c r="L70" s="9"/>
      <c r="M70" s="9"/>
      <c r="N70" s="9">
        <f>$B70</f>
        <v>66</v>
      </c>
      <c r="O70" s="9"/>
      <c r="P70" s="9"/>
      <c r="Q70" s="9"/>
      <c r="R70" s="32"/>
      <c r="S70" s="9"/>
      <c r="T70" s="9"/>
      <c r="U70" s="9">
        <f>$D70</f>
        <v>50</v>
      </c>
      <c r="V70" s="9"/>
      <c r="W70" s="9"/>
      <c r="X70" s="9"/>
    </row>
    <row r="71" spans="1:24" ht="14.4" x14ac:dyDescent="0.3">
      <c r="A71" s="45">
        <v>232</v>
      </c>
      <c r="B71" s="45">
        <v>67</v>
      </c>
      <c r="C71" s="45">
        <v>8</v>
      </c>
      <c r="D71" s="45">
        <v>51</v>
      </c>
      <c r="E71" s="1">
        <v>331</v>
      </c>
      <c r="F71" s="57">
        <v>3.8692129629629632E-2</v>
      </c>
      <c r="G71" s="44" t="s">
        <v>429</v>
      </c>
      <c r="H71" s="44" t="s">
        <v>252</v>
      </c>
      <c r="I71" s="45" t="s">
        <v>69</v>
      </c>
      <c r="J71" s="45" t="s">
        <v>28</v>
      </c>
      <c r="K71" s="45" t="s">
        <v>0</v>
      </c>
      <c r="L71" s="9"/>
      <c r="M71" s="9"/>
      <c r="N71" s="9"/>
      <c r="O71" s="9"/>
      <c r="P71" s="9">
        <f>$B71</f>
        <v>67</v>
      </c>
      <c r="Q71" s="9"/>
      <c r="R71" s="32"/>
      <c r="S71" s="9"/>
      <c r="T71" s="9"/>
      <c r="U71" s="9"/>
      <c r="V71" s="9"/>
      <c r="W71" s="9">
        <f>$D71</f>
        <v>51</v>
      </c>
      <c r="X71" s="9"/>
    </row>
    <row r="72" spans="1:24" ht="14.4" x14ac:dyDescent="0.3">
      <c r="A72" s="45">
        <v>234</v>
      </c>
      <c r="B72" s="45">
        <v>68</v>
      </c>
      <c r="C72" s="45">
        <v>23</v>
      </c>
      <c r="D72" s="45">
        <v>52</v>
      </c>
      <c r="E72" s="1">
        <v>573</v>
      </c>
      <c r="F72" s="57">
        <v>3.8726851851851853E-2</v>
      </c>
      <c r="G72" s="44" t="s">
        <v>175</v>
      </c>
      <c r="H72" s="44" t="s">
        <v>176</v>
      </c>
      <c r="I72" s="45" t="s">
        <v>72</v>
      </c>
      <c r="J72" s="45" t="s">
        <v>35</v>
      </c>
      <c r="K72" s="45" t="s">
        <v>0</v>
      </c>
      <c r="L72" s="9"/>
      <c r="M72" s="9"/>
      <c r="N72" s="9">
        <f>$B72</f>
        <v>68</v>
      </c>
      <c r="O72" s="9"/>
      <c r="P72" s="9"/>
      <c r="Q72" s="9"/>
      <c r="R72" s="32"/>
      <c r="S72" s="9"/>
      <c r="T72" s="9"/>
      <c r="U72" s="9">
        <f>$D72</f>
        <v>52</v>
      </c>
      <c r="V72" s="9"/>
      <c r="W72" s="9"/>
      <c r="X72" s="9"/>
    </row>
    <row r="73" spans="1:24" ht="14.4" x14ac:dyDescent="0.3">
      <c r="A73" s="45">
        <v>235</v>
      </c>
      <c r="B73" s="45">
        <v>69</v>
      </c>
      <c r="C73" s="45">
        <v>24</v>
      </c>
      <c r="D73" s="45">
        <v>53</v>
      </c>
      <c r="E73" s="1">
        <v>340</v>
      </c>
      <c r="F73" s="57">
        <v>3.8761574074074073E-2</v>
      </c>
      <c r="G73" s="44" t="s">
        <v>171</v>
      </c>
      <c r="H73" s="44" t="s">
        <v>172</v>
      </c>
      <c r="I73" s="45" t="s">
        <v>72</v>
      </c>
      <c r="J73" s="45" t="s">
        <v>28</v>
      </c>
      <c r="K73" s="45" t="s">
        <v>0</v>
      </c>
      <c r="L73" s="9"/>
      <c r="M73" s="9"/>
      <c r="N73" s="9"/>
      <c r="O73" s="9"/>
      <c r="P73" s="9">
        <f>$B73</f>
        <v>69</v>
      </c>
      <c r="Q73" s="9"/>
      <c r="R73" s="32"/>
      <c r="S73" s="9"/>
      <c r="T73" s="9"/>
      <c r="U73" s="9"/>
      <c r="V73" s="9"/>
      <c r="W73" s="9">
        <f>$D73</f>
        <v>53</v>
      </c>
      <c r="X73" s="9"/>
    </row>
    <row r="74" spans="1:24" ht="14.4" x14ac:dyDescent="0.3">
      <c r="A74" s="45">
        <v>238</v>
      </c>
      <c r="B74" s="45">
        <v>70</v>
      </c>
      <c r="C74" s="45">
        <v>25</v>
      </c>
      <c r="D74" s="45">
        <v>54</v>
      </c>
      <c r="E74" s="1">
        <v>348</v>
      </c>
      <c r="F74" s="57">
        <v>3.9004629629629625E-2</v>
      </c>
      <c r="G74" s="44" t="s">
        <v>123</v>
      </c>
      <c r="H74" s="44" t="s">
        <v>177</v>
      </c>
      <c r="I74" s="45" t="s">
        <v>72</v>
      </c>
      <c r="J74" s="45" t="s">
        <v>28</v>
      </c>
      <c r="K74" s="45" t="s">
        <v>0</v>
      </c>
      <c r="L74" s="9"/>
      <c r="M74" s="9"/>
      <c r="N74" s="9"/>
      <c r="O74" s="9"/>
      <c r="P74" s="9">
        <f>$B74</f>
        <v>70</v>
      </c>
      <c r="Q74" s="9"/>
      <c r="R74" s="32"/>
      <c r="S74" s="9"/>
      <c r="T74" s="9"/>
      <c r="U74" s="9"/>
      <c r="V74" s="9"/>
      <c r="W74" s="9">
        <f>$D74</f>
        <v>54</v>
      </c>
      <c r="X74" s="9"/>
    </row>
    <row r="75" spans="1:24" ht="14.4" x14ac:dyDescent="0.3">
      <c r="A75" s="45">
        <v>241</v>
      </c>
      <c r="B75" s="45">
        <v>71</v>
      </c>
      <c r="C75" s="45">
        <v>9</v>
      </c>
      <c r="D75" s="45">
        <v>55</v>
      </c>
      <c r="E75" s="1">
        <v>622</v>
      </c>
      <c r="F75" s="57">
        <v>3.9074074074074074E-2</v>
      </c>
      <c r="G75" s="44" t="s">
        <v>97</v>
      </c>
      <c r="H75" s="44" t="s">
        <v>174</v>
      </c>
      <c r="I75" s="45" t="s">
        <v>69</v>
      </c>
      <c r="J75" s="45" t="s">
        <v>35</v>
      </c>
      <c r="K75" s="45" t="s">
        <v>0</v>
      </c>
      <c r="L75" s="9"/>
      <c r="M75" s="9"/>
      <c r="N75" s="9">
        <f>$B75</f>
        <v>71</v>
      </c>
      <c r="O75" s="9"/>
      <c r="P75" s="9"/>
      <c r="Q75" s="9"/>
      <c r="R75" s="32"/>
      <c r="S75" s="9"/>
      <c r="T75" s="9"/>
      <c r="U75" s="9">
        <f>$D75</f>
        <v>55</v>
      </c>
      <c r="V75" s="9"/>
      <c r="W75" s="9"/>
      <c r="X75" s="9"/>
    </row>
    <row r="76" spans="1:24" ht="14.4" x14ac:dyDescent="0.3">
      <c r="A76" s="45">
        <v>242</v>
      </c>
      <c r="B76" s="45">
        <v>72</v>
      </c>
      <c r="C76" s="45">
        <v>21</v>
      </c>
      <c r="D76" s="45">
        <v>56</v>
      </c>
      <c r="E76" s="1">
        <v>472</v>
      </c>
      <c r="F76" s="57">
        <v>3.9085648148148154E-2</v>
      </c>
      <c r="G76" s="44" t="s">
        <v>430</v>
      </c>
      <c r="H76" s="44" t="s">
        <v>431</v>
      </c>
      <c r="I76" s="45" t="s">
        <v>66</v>
      </c>
      <c r="J76" s="45" t="s">
        <v>39</v>
      </c>
      <c r="K76" s="45" t="s">
        <v>0</v>
      </c>
      <c r="L76" s="9"/>
      <c r="M76" s="9">
        <f>$B76</f>
        <v>72</v>
      </c>
      <c r="N76" s="9"/>
      <c r="O76" s="9"/>
      <c r="P76" s="9"/>
      <c r="Q76" s="9"/>
      <c r="R76" s="32"/>
      <c r="S76" s="9"/>
      <c r="T76" s="9">
        <f>$D76</f>
        <v>56</v>
      </c>
      <c r="U76" s="9"/>
      <c r="V76" s="9"/>
      <c r="W76" s="9"/>
      <c r="X76" s="9"/>
    </row>
    <row r="77" spans="1:24" ht="14.4" x14ac:dyDescent="0.3">
      <c r="A77" s="45">
        <v>243</v>
      </c>
      <c r="B77" s="45">
        <v>73</v>
      </c>
      <c r="C77" s="45"/>
      <c r="D77" s="45"/>
      <c r="E77" s="1">
        <v>58</v>
      </c>
      <c r="F77" s="57">
        <v>3.9120370370370375E-2</v>
      </c>
      <c r="G77" s="44" t="s">
        <v>167</v>
      </c>
      <c r="H77" s="44" t="s">
        <v>412</v>
      </c>
      <c r="I77" s="45" t="s">
        <v>59</v>
      </c>
      <c r="J77" s="45" t="s">
        <v>1</v>
      </c>
      <c r="K77" s="45" t="s">
        <v>0</v>
      </c>
      <c r="L77" s="9"/>
      <c r="M77" s="9"/>
      <c r="N77" s="9"/>
      <c r="O77" s="9">
        <f>$B77</f>
        <v>73</v>
      </c>
      <c r="P77" s="9"/>
      <c r="Q77" s="9"/>
      <c r="R77" s="32"/>
      <c r="S77" s="9"/>
      <c r="T77" s="9"/>
      <c r="U77" s="9"/>
      <c r="V77" s="9"/>
      <c r="W77" s="9"/>
      <c r="X77" s="9"/>
    </row>
    <row r="78" spans="1:24" ht="14.4" x14ac:dyDescent="0.3">
      <c r="A78" s="45">
        <v>245</v>
      </c>
      <c r="B78" s="45">
        <v>74</v>
      </c>
      <c r="C78" s="45">
        <v>26</v>
      </c>
      <c r="D78" s="45">
        <v>57</v>
      </c>
      <c r="E78" s="1">
        <v>538</v>
      </c>
      <c r="F78" s="57">
        <v>3.9328703703703699E-2</v>
      </c>
      <c r="G78" s="44" t="s">
        <v>154</v>
      </c>
      <c r="H78" s="44" t="s">
        <v>170</v>
      </c>
      <c r="I78" s="45" t="s">
        <v>72</v>
      </c>
      <c r="J78" s="45" t="s">
        <v>35</v>
      </c>
      <c r="K78" s="45" t="s">
        <v>0</v>
      </c>
      <c r="L78" s="9"/>
      <c r="M78" s="9"/>
      <c r="N78" s="9">
        <f>$B78</f>
        <v>74</v>
      </c>
      <c r="O78" s="9"/>
      <c r="P78" s="9"/>
      <c r="Q78" s="9"/>
      <c r="R78" s="32"/>
      <c r="S78" s="9"/>
      <c r="T78" s="9"/>
      <c r="U78" s="9">
        <f>$D78</f>
        <v>57</v>
      </c>
      <c r="V78" s="9"/>
      <c r="W78" s="9"/>
      <c r="X78" s="9"/>
    </row>
    <row r="79" spans="1:24" ht="14.4" x14ac:dyDescent="0.3">
      <c r="A79" s="45">
        <v>246</v>
      </c>
      <c r="B79" s="45">
        <v>75</v>
      </c>
      <c r="C79" s="45">
        <v>10</v>
      </c>
      <c r="D79" s="45">
        <v>58</v>
      </c>
      <c r="E79" s="1">
        <v>323</v>
      </c>
      <c r="F79" s="57">
        <v>3.9351851851851853E-2</v>
      </c>
      <c r="G79" s="44" t="s">
        <v>147</v>
      </c>
      <c r="H79" s="44" t="s">
        <v>432</v>
      </c>
      <c r="I79" s="45" t="s">
        <v>69</v>
      </c>
      <c r="J79" s="45" t="s">
        <v>28</v>
      </c>
      <c r="K79" s="45" t="s">
        <v>0</v>
      </c>
      <c r="L79" s="9"/>
      <c r="M79" s="9"/>
      <c r="N79" s="9"/>
      <c r="O79" s="9"/>
      <c r="P79" s="9">
        <f>$B79</f>
        <v>75</v>
      </c>
      <c r="Q79" s="9"/>
      <c r="R79" s="32"/>
      <c r="S79" s="9"/>
      <c r="T79" s="9"/>
      <c r="U79" s="9"/>
      <c r="V79" s="9"/>
      <c r="W79" s="9">
        <f>$D79</f>
        <v>58</v>
      </c>
      <c r="X79" s="9"/>
    </row>
    <row r="80" spans="1:24" ht="14.4" x14ac:dyDescent="0.3">
      <c r="A80" s="45">
        <v>247</v>
      </c>
      <c r="B80" s="45">
        <v>76</v>
      </c>
      <c r="C80" s="45">
        <v>27</v>
      </c>
      <c r="D80" s="45">
        <v>59</v>
      </c>
      <c r="E80" s="1">
        <v>22</v>
      </c>
      <c r="F80" s="57">
        <v>3.9467592592592589E-2</v>
      </c>
      <c r="G80" s="44" t="s">
        <v>158</v>
      </c>
      <c r="H80" s="44" t="s">
        <v>159</v>
      </c>
      <c r="I80" s="45" t="s">
        <v>72</v>
      </c>
      <c r="J80" s="45" t="s">
        <v>1</v>
      </c>
      <c r="K80" s="45" t="s">
        <v>0</v>
      </c>
      <c r="L80" s="9"/>
      <c r="M80" s="9"/>
      <c r="N80" s="9"/>
      <c r="O80" s="9">
        <f>$B80</f>
        <v>76</v>
      </c>
      <c r="P80" s="9"/>
      <c r="Q80" s="9"/>
      <c r="R80" s="32"/>
      <c r="S80" s="9"/>
      <c r="T80" s="9"/>
      <c r="U80" s="9"/>
      <c r="V80" s="9">
        <f>$D80</f>
        <v>59</v>
      </c>
      <c r="W80" s="9"/>
      <c r="X80" s="9"/>
    </row>
    <row r="81" spans="1:24" ht="14.4" x14ac:dyDescent="0.3">
      <c r="A81" s="45">
        <v>248</v>
      </c>
      <c r="B81" s="45">
        <v>77</v>
      </c>
      <c r="C81" s="45"/>
      <c r="D81" s="45"/>
      <c r="E81" s="1">
        <v>1090</v>
      </c>
      <c r="F81" s="57">
        <v>3.9525462962962964E-2</v>
      </c>
      <c r="G81" s="44" t="s">
        <v>185</v>
      </c>
      <c r="H81" s="44" t="s">
        <v>186</v>
      </c>
      <c r="I81" s="45" t="s">
        <v>59</v>
      </c>
      <c r="J81" s="45" t="s">
        <v>47</v>
      </c>
      <c r="K81" s="45" t="s">
        <v>0</v>
      </c>
      <c r="L81" s="9">
        <f>$B81</f>
        <v>77</v>
      </c>
      <c r="M81" s="9"/>
      <c r="N81" s="9"/>
      <c r="O81" s="9"/>
      <c r="P81" s="9"/>
      <c r="Q81" s="9"/>
      <c r="R81" s="32"/>
      <c r="S81" s="9"/>
      <c r="T81" s="9"/>
      <c r="U81" s="9"/>
      <c r="V81" s="9"/>
      <c r="W81" s="9"/>
      <c r="X81" s="9"/>
    </row>
    <row r="82" spans="1:24" ht="14.4" x14ac:dyDescent="0.3">
      <c r="A82" s="45">
        <v>251</v>
      </c>
      <c r="B82" s="45">
        <v>78</v>
      </c>
      <c r="C82" s="45">
        <v>11</v>
      </c>
      <c r="D82" s="45">
        <v>60</v>
      </c>
      <c r="E82" s="1">
        <v>536</v>
      </c>
      <c r="F82" s="57">
        <v>3.982638888888889E-2</v>
      </c>
      <c r="G82" s="44" t="s">
        <v>101</v>
      </c>
      <c r="H82" s="44" t="s">
        <v>173</v>
      </c>
      <c r="I82" s="45" t="s">
        <v>69</v>
      </c>
      <c r="J82" s="45" t="s">
        <v>35</v>
      </c>
      <c r="K82" s="45" t="s">
        <v>0</v>
      </c>
      <c r="L82" s="9"/>
      <c r="M82" s="9"/>
      <c r="N82" s="9">
        <f>$B82</f>
        <v>78</v>
      </c>
      <c r="O82" s="9"/>
      <c r="P82" s="9"/>
      <c r="Q82" s="9"/>
      <c r="R82" s="32"/>
      <c r="S82" s="9"/>
      <c r="T82" s="9"/>
      <c r="U82" s="9">
        <f>$D82</f>
        <v>60</v>
      </c>
      <c r="V82" s="9"/>
      <c r="W82" s="9"/>
      <c r="X82" s="9"/>
    </row>
    <row r="83" spans="1:24" ht="14.4" x14ac:dyDescent="0.3">
      <c r="A83" s="45">
        <v>252</v>
      </c>
      <c r="B83" s="45">
        <v>79</v>
      </c>
      <c r="C83" s="45">
        <v>12</v>
      </c>
      <c r="D83" s="45">
        <v>61</v>
      </c>
      <c r="E83" s="1">
        <v>40</v>
      </c>
      <c r="F83" s="57">
        <v>3.9861111111111111E-2</v>
      </c>
      <c r="G83" s="44" t="s">
        <v>180</v>
      </c>
      <c r="H83" s="44" t="s">
        <v>252</v>
      </c>
      <c r="I83" s="45" t="s">
        <v>69</v>
      </c>
      <c r="J83" s="45" t="s">
        <v>1</v>
      </c>
      <c r="K83" s="45" t="s">
        <v>0</v>
      </c>
      <c r="L83" s="9"/>
      <c r="M83" s="9"/>
      <c r="N83" s="9"/>
      <c r="O83" s="9">
        <f>$B83</f>
        <v>79</v>
      </c>
      <c r="P83" s="9"/>
      <c r="Q83" s="9"/>
      <c r="R83" s="32"/>
      <c r="S83" s="9"/>
      <c r="T83" s="9"/>
      <c r="U83" s="9"/>
      <c r="V83" s="9">
        <f>$D83</f>
        <v>61</v>
      </c>
      <c r="W83" s="9"/>
      <c r="X83" s="9"/>
    </row>
    <row r="84" spans="1:24" ht="14.4" x14ac:dyDescent="0.3">
      <c r="A84" s="45">
        <v>257</v>
      </c>
      <c r="B84" s="45">
        <v>80</v>
      </c>
      <c r="C84" s="45">
        <v>13</v>
      </c>
      <c r="D84" s="45">
        <v>62</v>
      </c>
      <c r="E84" s="1">
        <v>314</v>
      </c>
      <c r="F84" s="57">
        <v>4.0370370370370369E-2</v>
      </c>
      <c r="G84" s="44" t="s">
        <v>147</v>
      </c>
      <c r="H84" s="44" t="s">
        <v>183</v>
      </c>
      <c r="I84" s="45" t="s">
        <v>69</v>
      </c>
      <c r="J84" s="45" t="s">
        <v>28</v>
      </c>
      <c r="K84" s="45" t="s">
        <v>0</v>
      </c>
      <c r="L84" s="9"/>
      <c r="M84" s="9"/>
      <c r="N84" s="9"/>
      <c r="O84" s="9"/>
      <c r="P84" s="9">
        <f>$B84</f>
        <v>80</v>
      </c>
      <c r="Q84" s="9"/>
      <c r="R84" s="32"/>
      <c r="S84" s="9"/>
      <c r="T84" s="9"/>
      <c r="U84" s="9"/>
      <c r="V84" s="9"/>
      <c r="W84" s="9">
        <f>$D84</f>
        <v>62</v>
      </c>
      <c r="X84" s="9"/>
    </row>
    <row r="85" spans="1:24" ht="14.4" x14ac:dyDescent="0.3">
      <c r="A85" s="45">
        <v>258</v>
      </c>
      <c r="B85" s="45">
        <v>81</v>
      </c>
      <c r="C85" s="45">
        <v>2</v>
      </c>
      <c r="D85" s="45">
        <v>63</v>
      </c>
      <c r="E85" s="1">
        <v>443</v>
      </c>
      <c r="F85" s="57">
        <v>4.0567129629629627E-2</v>
      </c>
      <c r="G85" s="44" t="s">
        <v>180</v>
      </c>
      <c r="H85" s="44" t="s">
        <v>181</v>
      </c>
      <c r="I85" s="45" t="s">
        <v>99</v>
      </c>
      <c r="J85" s="45" t="s">
        <v>39</v>
      </c>
      <c r="K85" s="45" t="s">
        <v>0</v>
      </c>
      <c r="L85" s="9"/>
      <c r="M85" s="9">
        <f>$B85</f>
        <v>81</v>
      </c>
      <c r="N85" s="9"/>
      <c r="O85" s="9"/>
      <c r="P85" s="9"/>
      <c r="Q85" s="9"/>
      <c r="R85" s="32"/>
      <c r="S85" s="9"/>
      <c r="T85" s="9">
        <f>$D85</f>
        <v>63</v>
      </c>
      <c r="U85" s="9"/>
      <c r="V85" s="9"/>
      <c r="W85" s="9"/>
      <c r="X85" s="9"/>
    </row>
    <row r="86" spans="1:24" ht="14.4" x14ac:dyDescent="0.3">
      <c r="A86" s="45">
        <v>259</v>
      </c>
      <c r="B86" s="45">
        <v>82</v>
      </c>
      <c r="C86" s="45">
        <v>28</v>
      </c>
      <c r="D86" s="45">
        <v>64</v>
      </c>
      <c r="E86" s="1">
        <v>1075</v>
      </c>
      <c r="F86" s="57">
        <v>4.0706018518518516E-2</v>
      </c>
      <c r="G86" s="44" t="s">
        <v>416</v>
      </c>
      <c r="H86" s="44" t="s">
        <v>433</v>
      </c>
      <c r="I86" s="45" t="s">
        <v>72</v>
      </c>
      <c r="J86" s="45" t="s">
        <v>47</v>
      </c>
      <c r="K86" s="45" t="s">
        <v>0</v>
      </c>
      <c r="L86" s="9">
        <f>$B86</f>
        <v>82</v>
      </c>
      <c r="M86" s="9"/>
      <c r="N86" s="9"/>
      <c r="O86" s="9"/>
      <c r="P86" s="9"/>
      <c r="Q86" s="9"/>
      <c r="R86" s="32"/>
      <c r="S86" s="9">
        <f>$D86</f>
        <v>64</v>
      </c>
      <c r="T86" s="9"/>
      <c r="U86" s="9"/>
      <c r="V86" s="9"/>
      <c r="W86" s="9"/>
      <c r="X86" s="9"/>
    </row>
    <row r="87" spans="1:24" ht="14.4" x14ac:dyDescent="0.3">
      <c r="A87" s="45">
        <v>260</v>
      </c>
      <c r="B87" s="45">
        <v>83</v>
      </c>
      <c r="C87" s="45"/>
      <c r="D87" s="45"/>
      <c r="E87" s="1">
        <v>368</v>
      </c>
      <c r="F87" s="57">
        <v>4.0752314814814811E-2</v>
      </c>
      <c r="G87" s="44" t="s">
        <v>413</v>
      </c>
      <c r="H87" s="44" t="s">
        <v>414</v>
      </c>
      <c r="I87" s="45" t="s">
        <v>59</v>
      </c>
      <c r="J87" s="45" t="s">
        <v>28</v>
      </c>
      <c r="K87" s="45" t="s">
        <v>0</v>
      </c>
      <c r="L87" s="9"/>
      <c r="M87" s="9"/>
      <c r="N87" s="9"/>
      <c r="O87" s="9"/>
      <c r="P87" s="9">
        <f>$B87</f>
        <v>83</v>
      </c>
      <c r="Q87" s="9"/>
      <c r="R87" s="32"/>
      <c r="S87" s="9"/>
      <c r="T87" s="9"/>
      <c r="U87" s="9"/>
      <c r="V87" s="9"/>
      <c r="W87" s="9"/>
      <c r="X87" s="9"/>
    </row>
    <row r="88" spans="1:24" ht="14.4" x14ac:dyDescent="0.3">
      <c r="A88" s="45">
        <v>261</v>
      </c>
      <c r="B88" s="45">
        <v>84</v>
      </c>
      <c r="C88" s="45">
        <v>29</v>
      </c>
      <c r="D88" s="45">
        <v>65</v>
      </c>
      <c r="E88" s="1">
        <v>911</v>
      </c>
      <c r="F88" s="57">
        <v>4.0810185185185185E-2</v>
      </c>
      <c r="G88" s="44" t="s">
        <v>144</v>
      </c>
      <c r="H88" s="44" t="s">
        <v>434</v>
      </c>
      <c r="I88" s="45" t="s">
        <v>72</v>
      </c>
      <c r="J88" s="45" t="s">
        <v>48</v>
      </c>
      <c r="K88" s="45" t="s">
        <v>0</v>
      </c>
      <c r="L88" s="9"/>
      <c r="M88" s="9"/>
      <c r="N88" s="9"/>
      <c r="O88" s="9"/>
      <c r="P88" s="9"/>
      <c r="Q88" s="9">
        <f>$B88</f>
        <v>84</v>
      </c>
      <c r="R88" s="32"/>
      <c r="S88" s="9"/>
      <c r="T88" s="9"/>
      <c r="U88" s="9"/>
      <c r="V88" s="9"/>
      <c r="W88" s="9"/>
      <c r="X88" s="9">
        <f>$D88</f>
        <v>65</v>
      </c>
    </row>
    <row r="89" spans="1:24" ht="14.4" x14ac:dyDescent="0.3">
      <c r="A89" s="45">
        <v>263</v>
      </c>
      <c r="B89" s="45">
        <v>85</v>
      </c>
      <c r="C89" s="45">
        <v>3</v>
      </c>
      <c r="D89" s="45">
        <v>66</v>
      </c>
      <c r="E89" s="1">
        <v>546</v>
      </c>
      <c r="F89" s="57">
        <v>4.1157407407407406E-2</v>
      </c>
      <c r="G89" s="44" t="s">
        <v>123</v>
      </c>
      <c r="H89" s="44" t="s">
        <v>194</v>
      </c>
      <c r="I89" s="45" t="s">
        <v>99</v>
      </c>
      <c r="J89" s="45" t="s">
        <v>35</v>
      </c>
      <c r="K89" s="45" t="s">
        <v>0</v>
      </c>
      <c r="L89" s="9"/>
      <c r="M89" s="9"/>
      <c r="N89" s="9">
        <f>$B89</f>
        <v>85</v>
      </c>
      <c r="O89" s="9"/>
      <c r="P89" s="9"/>
      <c r="Q89" s="9"/>
      <c r="R89" s="32"/>
      <c r="S89" s="9"/>
      <c r="T89" s="9"/>
      <c r="U89" s="9">
        <f>$D89</f>
        <v>66</v>
      </c>
      <c r="V89" s="9"/>
      <c r="W89" s="9"/>
      <c r="X89" s="9"/>
    </row>
    <row r="90" spans="1:24" ht="14.4" x14ac:dyDescent="0.3">
      <c r="A90" s="45">
        <v>264</v>
      </c>
      <c r="B90" s="45">
        <v>86</v>
      </c>
      <c r="C90" s="45"/>
      <c r="D90" s="45"/>
      <c r="E90" s="1">
        <v>2185</v>
      </c>
      <c r="F90" s="57">
        <v>4.1238425925925928E-2</v>
      </c>
      <c r="G90" s="44" t="s">
        <v>400</v>
      </c>
      <c r="H90" s="44" t="s">
        <v>182</v>
      </c>
      <c r="I90" s="45" t="s">
        <v>59</v>
      </c>
      <c r="J90" s="45" t="s">
        <v>35</v>
      </c>
      <c r="K90" s="45" t="s">
        <v>0</v>
      </c>
      <c r="L90" s="9"/>
      <c r="M90" s="9"/>
      <c r="N90" s="9">
        <f>$B90</f>
        <v>86</v>
      </c>
      <c r="O90" s="9"/>
      <c r="P90" s="9"/>
      <c r="Q90" s="9"/>
      <c r="R90" s="32"/>
      <c r="S90" s="9"/>
      <c r="T90" s="9"/>
      <c r="U90" s="9"/>
      <c r="V90" s="9"/>
      <c r="W90" s="9"/>
      <c r="X90" s="9"/>
    </row>
    <row r="91" spans="1:24" ht="14.4" x14ac:dyDescent="0.3">
      <c r="A91" s="45">
        <v>265</v>
      </c>
      <c r="B91" s="45">
        <v>87</v>
      </c>
      <c r="C91" s="45">
        <v>30</v>
      </c>
      <c r="D91" s="45">
        <v>67</v>
      </c>
      <c r="E91" s="1">
        <v>912</v>
      </c>
      <c r="F91" s="57">
        <v>4.1423611111111112E-2</v>
      </c>
      <c r="G91" s="44" t="s">
        <v>435</v>
      </c>
      <c r="H91" s="44" t="s">
        <v>436</v>
      </c>
      <c r="I91" s="45" t="s">
        <v>72</v>
      </c>
      <c r="J91" s="45" t="s">
        <v>48</v>
      </c>
      <c r="K91" s="45" t="s">
        <v>0</v>
      </c>
      <c r="L91" s="9"/>
      <c r="M91" s="9"/>
      <c r="N91" s="9"/>
      <c r="O91" s="9"/>
      <c r="P91" s="9"/>
      <c r="Q91" s="9">
        <f>$B91</f>
        <v>87</v>
      </c>
      <c r="R91" s="32"/>
      <c r="S91" s="9"/>
      <c r="T91" s="9"/>
      <c r="U91" s="9"/>
      <c r="V91" s="9"/>
      <c r="W91" s="9"/>
      <c r="X91" s="9">
        <f>$D91</f>
        <v>67</v>
      </c>
    </row>
    <row r="92" spans="1:24" ht="14.4" x14ac:dyDescent="0.3">
      <c r="A92" s="45">
        <v>266</v>
      </c>
      <c r="B92" s="45">
        <v>88</v>
      </c>
      <c r="C92" s="45">
        <v>31</v>
      </c>
      <c r="D92" s="45">
        <v>68</v>
      </c>
      <c r="E92" s="1">
        <v>425</v>
      </c>
      <c r="F92" s="57">
        <v>4.148148148148148E-2</v>
      </c>
      <c r="G92" s="44" t="s">
        <v>437</v>
      </c>
      <c r="H92" s="44" t="s">
        <v>267</v>
      </c>
      <c r="I92" s="45" t="s">
        <v>72</v>
      </c>
      <c r="J92" s="45" t="s">
        <v>28</v>
      </c>
      <c r="K92" s="45" t="s">
        <v>0</v>
      </c>
      <c r="L92" s="9"/>
      <c r="M92" s="9"/>
      <c r="N92" s="9"/>
      <c r="O92" s="9"/>
      <c r="P92" s="9">
        <f>$B92</f>
        <v>88</v>
      </c>
      <c r="Q92" s="9"/>
      <c r="R92" s="32"/>
      <c r="S92" s="9"/>
      <c r="T92" s="9"/>
      <c r="U92" s="9"/>
      <c r="V92" s="9"/>
      <c r="W92" s="9">
        <f>$D92</f>
        <v>68</v>
      </c>
      <c r="X92" s="9"/>
    </row>
    <row r="93" spans="1:24" ht="14.4" x14ac:dyDescent="0.3">
      <c r="A93" s="45">
        <v>267</v>
      </c>
      <c r="B93" s="45">
        <v>89</v>
      </c>
      <c r="C93" s="45">
        <v>22</v>
      </c>
      <c r="D93" s="45">
        <v>69</v>
      </c>
      <c r="E93" s="1">
        <v>36</v>
      </c>
      <c r="F93" s="57">
        <v>4.1643518518518517E-2</v>
      </c>
      <c r="G93" s="44" t="s">
        <v>82</v>
      </c>
      <c r="H93" s="44" t="s">
        <v>438</v>
      </c>
      <c r="I93" s="45" t="s">
        <v>66</v>
      </c>
      <c r="J93" s="45" t="s">
        <v>1</v>
      </c>
      <c r="K93" s="45" t="s">
        <v>0</v>
      </c>
      <c r="L93" s="9"/>
      <c r="M93" s="9"/>
      <c r="N93" s="9"/>
      <c r="O93" s="9">
        <f>$B93</f>
        <v>89</v>
      </c>
      <c r="P93" s="9"/>
      <c r="Q93" s="9"/>
      <c r="R93" s="32"/>
      <c r="S93" s="9"/>
      <c r="T93" s="9"/>
      <c r="U93" s="9"/>
      <c r="V93" s="9">
        <f>$D93</f>
        <v>69</v>
      </c>
      <c r="W93" s="9"/>
      <c r="X93" s="9"/>
    </row>
    <row r="94" spans="1:24" ht="14.4" x14ac:dyDescent="0.3">
      <c r="A94" s="45">
        <v>272</v>
      </c>
      <c r="B94" s="45">
        <v>90</v>
      </c>
      <c r="C94" s="45">
        <v>23</v>
      </c>
      <c r="D94" s="45">
        <v>70</v>
      </c>
      <c r="E94" s="1">
        <v>44</v>
      </c>
      <c r="F94" s="21">
        <v>4.2685185185185187E-2</v>
      </c>
      <c r="G94" s="44" t="s">
        <v>178</v>
      </c>
      <c r="H94" s="44" t="s">
        <v>179</v>
      </c>
      <c r="I94" s="45" t="s">
        <v>66</v>
      </c>
      <c r="J94" s="45" t="s">
        <v>1</v>
      </c>
      <c r="K94" s="45" t="s">
        <v>0</v>
      </c>
      <c r="L94" s="9"/>
      <c r="M94" s="9"/>
      <c r="N94" s="9"/>
      <c r="O94" s="9">
        <f>$B94</f>
        <v>90</v>
      </c>
      <c r="P94" s="9"/>
      <c r="Q94" s="9"/>
      <c r="R94" s="32"/>
      <c r="S94" s="9"/>
      <c r="T94" s="9"/>
      <c r="U94" s="9"/>
      <c r="V94" s="9">
        <f>$D94</f>
        <v>70</v>
      </c>
      <c r="W94" s="9"/>
      <c r="X94" s="9"/>
    </row>
    <row r="95" spans="1:24" ht="14.4" x14ac:dyDescent="0.3">
      <c r="A95" s="45">
        <v>273</v>
      </c>
      <c r="B95" s="45">
        <v>91</v>
      </c>
      <c r="C95" s="45">
        <v>14</v>
      </c>
      <c r="D95" s="45">
        <v>71</v>
      </c>
      <c r="E95" s="1">
        <v>336</v>
      </c>
      <c r="F95" s="21">
        <v>4.2870370370370371E-2</v>
      </c>
      <c r="G95" s="44" t="s">
        <v>97</v>
      </c>
      <c r="H95" s="44" t="s">
        <v>184</v>
      </c>
      <c r="I95" s="45" t="s">
        <v>69</v>
      </c>
      <c r="J95" s="45" t="s">
        <v>28</v>
      </c>
      <c r="K95" s="45" t="s">
        <v>0</v>
      </c>
      <c r="L95" s="9"/>
      <c r="M95" s="9"/>
      <c r="N95" s="9"/>
      <c r="O95" s="9"/>
      <c r="P95" s="9">
        <f>$B95</f>
        <v>91</v>
      </c>
      <c r="Q95" s="9"/>
      <c r="R95" s="32"/>
      <c r="S95" s="9"/>
      <c r="T95" s="9"/>
      <c r="U95" s="9"/>
      <c r="V95" s="9"/>
      <c r="W95" s="9">
        <f>$D95</f>
        <v>71</v>
      </c>
      <c r="X95" s="9"/>
    </row>
    <row r="96" spans="1:24" ht="14.4" x14ac:dyDescent="0.3">
      <c r="A96" s="45">
        <v>275</v>
      </c>
      <c r="B96" s="45">
        <v>92</v>
      </c>
      <c r="C96" s="45">
        <v>32</v>
      </c>
      <c r="D96" s="45">
        <v>72</v>
      </c>
      <c r="E96" s="1">
        <v>1091</v>
      </c>
      <c r="F96" s="21">
        <v>4.3472222222222225E-2</v>
      </c>
      <c r="G96" s="44" t="s">
        <v>84</v>
      </c>
      <c r="H96" s="44" t="s">
        <v>188</v>
      </c>
      <c r="I96" s="45" t="s">
        <v>72</v>
      </c>
      <c r="J96" s="45" t="s">
        <v>47</v>
      </c>
      <c r="K96" s="45" t="s">
        <v>0</v>
      </c>
      <c r="L96" s="9">
        <f>$B96</f>
        <v>92</v>
      </c>
      <c r="M96" s="9"/>
      <c r="N96" s="9"/>
      <c r="O96" s="9"/>
      <c r="P96" s="9"/>
      <c r="Q96" s="9"/>
      <c r="R96" s="32"/>
      <c r="S96" s="9">
        <f>$D96</f>
        <v>72</v>
      </c>
      <c r="T96" s="9"/>
      <c r="U96" s="9"/>
      <c r="V96" s="9"/>
      <c r="W96" s="9"/>
      <c r="X96" s="9"/>
    </row>
    <row r="97" spans="1:24" ht="14.4" x14ac:dyDescent="0.3">
      <c r="A97" s="45">
        <v>276</v>
      </c>
      <c r="B97" s="45">
        <v>93</v>
      </c>
      <c r="C97" s="45">
        <v>15</v>
      </c>
      <c r="D97" s="45">
        <v>73</v>
      </c>
      <c r="E97" s="1">
        <v>16</v>
      </c>
      <c r="F97" s="21">
        <v>4.3599537037037034E-2</v>
      </c>
      <c r="G97" s="44" t="s">
        <v>190</v>
      </c>
      <c r="H97" s="44" t="s">
        <v>191</v>
      </c>
      <c r="I97" s="45" t="s">
        <v>69</v>
      </c>
      <c r="J97" s="45" t="s">
        <v>1</v>
      </c>
      <c r="K97" s="45" t="s">
        <v>0</v>
      </c>
      <c r="L97" s="9"/>
      <c r="M97" s="9"/>
      <c r="N97" s="9"/>
      <c r="O97" s="9">
        <f>$B97</f>
        <v>93</v>
      </c>
      <c r="P97" s="9"/>
      <c r="Q97" s="9"/>
      <c r="R97" s="32"/>
      <c r="S97" s="9"/>
      <c r="T97" s="9"/>
      <c r="U97" s="9"/>
      <c r="V97" s="9">
        <f>$D97</f>
        <v>73</v>
      </c>
      <c r="W97" s="9"/>
      <c r="X97" s="9"/>
    </row>
    <row r="98" spans="1:24" ht="14.4" x14ac:dyDescent="0.3">
      <c r="A98" s="45">
        <v>277</v>
      </c>
      <c r="B98" s="45">
        <v>94</v>
      </c>
      <c r="C98" s="45">
        <v>33</v>
      </c>
      <c r="D98" s="45">
        <v>74</v>
      </c>
      <c r="E98" s="1">
        <v>303</v>
      </c>
      <c r="F98" s="21">
        <v>4.3622685185185188E-2</v>
      </c>
      <c r="G98" s="44" t="s">
        <v>195</v>
      </c>
      <c r="H98" s="44" t="s">
        <v>153</v>
      </c>
      <c r="I98" s="45" t="s">
        <v>72</v>
      </c>
      <c r="J98" s="45" t="s">
        <v>28</v>
      </c>
      <c r="K98" s="45" t="s">
        <v>0</v>
      </c>
      <c r="L98" s="9"/>
      <c r="M98" s="9"/>
      <c r="N98" s="9"/>
      <c r="O98" s="9"/>
      <c r="P98" s="9">
        <f>$B98</f>
        <v>94</v>
      </c>
      <c r="Q98" s="9"/>
      <c r="R98" s="32"/>
      <c r="S98" s="9"/>
      <c r="T98" s="9"/>
      <c r="U98" s="9"/>
      <c r="V98" s="9"/>
      <c r="W98" s="9">
        <f>$D98</f>
        <v>74</v>
      </c>
      <c r="X98" s="9"/>
    </row>
    <row r="99" spans="1:24" ht="14.4" x14ac:dyDescent="0.3">
      <c r="A99" s="45">
        <v>278</v>
      </c>
      <c r="B99" s="45">
        <v>95</v>
      </c>
      <c r="C99" s="45">
        <v>34</v>
      </c>
      <c r="D99" s="45">
        <v>75</v>
      </c>
      <c r="E99" s="1">
        <v>419</v>
      </c>
      <c r="F99" s="21">
        <v>4.3680555555555556E-2</v>
      </c>
      <c r="G99" s="44" t="s">
        <v>439</v>
      </c>
      <c r="H99" s="44" t="s">
        <v>267</v>
      </c>
      <c r="I99" s="45" t="s">
        <v>72</v>
      </c>
      <c r="J99" s="45" t="s">
        <v>28</v>
      </c>
      <c r="K99" s="45" t="s">
        <v>0</v>
      </c>
      <c r="L99" s="9"/>
      <c r="M99" s="9"/>
      <c r="N99" s="9"/>
      <c r="O99" s="9"/>
      <c r="P99" s="9">
        <f>$B99</f>
        <v>95</v>
      </c>
      <c r="Q99" s="9"/>
      <c r="R99" s="32"/>
      <c r="S99" s="9"/>
      <c r="T99" s="9"/>
      <c r="U99" s="9"/>
      <c r="V99" s="9"/>
      <c r="W99" s="9">
        <f>$D99</f>
        <v>75</v>
      </c>
      <c r="X99" s="9"/>
    </row>
    <row r="100" spans="1:24" ht="14.4" x14ac:dyDescent="0.3">
      <c r="A100" s="45">
        <v>280</v>
      </c>
      <c r="B100" s="45">
        <v>96</v>
      </c>
      <c r="C100" s="45">
        <v>16</v>
      </c>
      <c r="D100" s="45">
        <v>76</v>
      </c>
      <c r="E100" s="1">
        <v>1085</v>
      </c>
      <c r="F100" s="21">
        <v>4.4166666666666667E-2</v>
      </c>
      <c r="G100" s="44" t="s">
        <v>192</v>
      </c>
      <c r="H100" s="44" t="s">
        <v>193</v>
      </c>
      <c r="I100" s="45" t="s">
        <v>69</v>
      </c>
      <c r="J100" s="45" t="s">
        <v>47</v>
      </c>
      <c r="K100" s="45" t="s">
        <v>0</v>
      </c>
      <c r="L100" s="9">
        <f>$B100</f>
        <v>96</v>
      </c>
      <c r="M100" s="9"/>
      <c r="N100" s="9"/>
      <c r="O100" s="9"/>
      <c r="P100" s="9"/>
      <c r="Q100" s="9"/>
      <c r="R100" s="32"/>
      <c r="S100" s="9">
        <f>$D100</f>
        <v>76</v>
      </c>
      <c r="T100" s="9"/>
      <c r="U100" s="9"/>
      <c r="V100" s="9"/>
      <c r="W100" s="9"/>
      <c r="X100" s="9"/>
    </row>
    <row r="101" spans="1:24" ht="14.4" x14ac:dyDescent="0.3">
      <c r="A101" s="45">
        <v>281</v>
      </c>
      <c r="B101" s="45">
        <v>97</v>
      </c>
      <c r="C101" s="45">
        <v>35</v>
      </c>
      <c r="D101" s="45">
        <v>77</v>
      </c>
      <c r="E101" s="1">
        <v>391</v>
      </c>
      <c r="F101" s="21">
        <v>4.4189814814814814E-2</v>
      </c>
      <c r="G101" s="44" t="s">
        <v>82</v>
      </c>
      <c r="H101" s="44" t="s">
        <v>73</v>
      </c>
      <c r="I101" s="45" t="s">
        <v>72</v>
      </c>
      <c r="J101" s="45" t="s">
        <v>28</v>
      </c>
      <c r="K101" s="45" t="s">
        <v>0</v>
      </c>
      <c r="L101" s="9"/>
      <c r="M101" s="9"/>
      <c r="N101" s="9"/>
      <c r="O101" s="9"/>
      <c r="P101" s="9">
        <f>$B101</f>
        <v>97</v>
      </c>
      <c r="Q101" s="9"/>
      <c r="R101" s="32"/>
      <c r="S101" s="9"/>
      <c r="T101" s="9"/>
      <c r="U101" s="9"/>
      <c r="V101" s="9"/>
      <c r="W101" s="9">
        <f>$D101</f>
        <v>77</v>
      </c>
      <c r="X101" s="9"/>
    </row>
    <row r="102" spans="1:24" ht="14.4" x14ac:dyDescent="0.3">
      <c r="A102" s="45">
        <v>282</v>
      </c>
      <c r="B102" s="45">
        <v>98</v>
      </c>
      <c r="C102" s="45">
        <v>17</v>
      </c>
      <c r="D102" s="45">
        <v>78</v>
      </c>
      <c r="E102" s="1">
        <v>411</v>
      </c>
      <c r="F102" s="21">
        <v>4.4606481481481483E-2</v>
      </c>
      <c r="G102" s="44" t="s">
        <v>440</v>
      </c>
      <c r="H102" s="44" t="s">
        <v>441</v>
      </c>
      <c r="I102" s="45" t="s">
        <v>69</v>
      </c>
      <c r="J102" s="45" t="s">
        <v>28</v>
      </c>
      <c r="K102" s="45" t="s">
        <v>0</v>
      </c>
      <c r="L102" s="9"/>
      <c r="M102" s="9"/>
      <c r="N102" s="9"/>
      <c r="O102" s="9"/>
      <c r="P102" s="9">
        <f>$B102</f>
        <v>98</v>
      </c>
      <c r="Q102" s="9"/>
      <c r="R102" s="32"/>
      <c r="S102" s="9"/>
      <c r="T102" s="9"/>
      <c r="U102" s="9"/>
      <c r="V102" s="9"/>
      <c r="W102" s="9">
        <f>$D102</f>
        <v>78</v>
      </c>
      <c r="X102" s="9"/>
    </row>
    <row r="103" spans="1:24" ht="14.4" x14ac:dyDescent="0.3">
      <c r="A103" s="45">
        <v>283</v>
      </c>
      <c r="B103" s="45">
        <v>99</v>
      </c>
      <c r="C103" s="45">
        <v>36</v>
      </c>
      <c r="D103" s="45">
        <v>79</v>
      </c>
      <c r="E103" s="1">
        <v>423</v>
      </c>
      <c r="F103" s="21">
        <v>4.4722222222222219E-2</v>
      </c>
      <c r="G103" s="44" t="s">
        <v>87</v>
      </c>
      <c r="H103" s="44" t="s">
        <v>306</v>
      </c>
      <c r="I103" s="45" t="s">
        <v>72</v>
      </c>
      <c r="J103" s="45" t="s">
        <v>28</v>
      </c>
      <c r="K103" s="45" t="s">
        <v>0</v>
      </c>
      <c r="L103" s="9"/>
      <c r="M103" s="9"/>
      <c r="N103" s="9"/>
      <c r="O103" s="9"/>
      <c r="P103" s="9">
        <f>$B103</f>
        <v>99</v>
      </c>
      <c r="Q103" s="9"/>
      <c r="R103" s="32"/>
      <c r="S103" s="9"/>
      <c r="T103" s="9"/>
      <c r="U103" s="9"/>
      <c r="V103" s="9"/>
      <c r="W103" s="9">
        <f>$D103</f>
        <v>79</v>
      </c>
      <c r="X103" s="9"/>
    </row>
    <row r="104" spans="1:24" ht="14.4" x14ac:dyDescent="0.3">
      <c r="A104" s="45">
        <v>285</v>
      </c>
      <c r="B104" s="45">
        <v>100</v>
      </c>
      <c r="C104" s="45">
        <v>37</v>
      </c>
      <c r="D104" s="45">
        <v>80</v>
      </c>
      <c r="E104" s="1">
        <v>520</v>
      </c>
      <c r="F104" s="21">
        <v>4.5335648148148146E-2</v>
      </c>
      <c r="G104" s="44" t="s">
        <v>150</v>
      </c>
      <c r="H104" s="44" t="s">
        <v>442</v>
      </c>
      <c r="I104" s="45" t="s">
        <v>72</v>
      </c>
      <c r="J104" s="45" t="s">
        <v>39</v>
      </c>
      <c r="K104" s="45" t="s">
        <v>0</v>
      </c>
      <c r="L104" s="9"/>
      <c r="M104" s="9">
        <f>$B104</f>
        <v>100</v>
      </c>
      <c r="N104" s="9"/>
      <c r="O104" s="9"/>
      <c r="P104" s="9"/>
      <c r="Q104" s="9"/>
      <c r="R104" s="32"/>
      <c r="S104" s="9"/>
      <c r="T104" s="9">
        <f>$D104</f>
        <v>80</v>
      </c>
      <c r="U104" s="9"/>
      <c r="V104" s="9"/>
      <c r="W104" s="9"/>
      <c r="X104" s="9"/>
    </row>
    <row r="105" spans="1:24" ht="14.4" x14ac:dyDescent="0.3">
      <c r="A105" s="45">
        <v>286</v>
      </c>
      <c r="B105" s="45">
        <v>101</v>
      </c>
      <c r="C105" s="45">
        <v>18</v>
      </c>
      <c r="D105" s="45">
        <v>81</v>
      </c>
      <c r="E105" s="1">
        <v>369</v>
      </c>
      <c r="F105" s="21">
        <v>4.6087962962962963E-2</v>
      </c>
      <c r="G105" s="44" t="s">
        <v>443</v>
      </c>
      <c r="H105" s="44" t="s">
        <v>444</v>
      </c>
      <c r="I105" s="45" t="s">
        <v>69</v>
      </c>
      <c r="J105" s="45" t="s">
        <v>28</v>
      </c>
      <c r="K105" s="45" t="s">
        <v>0</v>
      </c>
      <c r="L105" s="9"/>
      <c r="M105" s="9"/>
      <c r="N105" s="9"/>
      <c r="O105" s="9"/>
      <c r="P105" s="9">
        <f>$B105</f>
        <v>101</v>
      </c>
      <c r="Q105" s="9"/>
      <c r="R105" s="32"/>
      <c r="S105" s="9"/>
      <c r="T105" s="9"/>
      <c r="U105" s="9"/>
      <c r="V105" s="9"/>
      <c r="W105" s="9">
        <f>$D105</f>
        <v>81</v>
      </c>
      <c r="X105" s="9"/>
    </row>
    <row r="106" spans="1:24" ht="14.4" x14ac:dyDescent="0.3">
      <c r="A106" s="45">
        <v>287</v>
      </c>
      <c r="B106" s="45">
        <v>102</v>
      </c>
      <c r="C106" s="45">
        <v>38</v>
      </c>
      <c r="D106" s="45">
        <v>82</v>
      </c>
      <c r="E106" s="1">
        <v>954</v>
      </c>
      <c r="F106" s="21">
        <v>4.6261574074074073E-2</v>
      </c>
      <c r="G106" s="44" t="s">
        <v>154</v>
      </c>
      <c r="H106" s="44" t="s">
        <v>445</v>
      </c>
      <c r="I106" s="45" t="s">
        <v>72</v>
      </c>
      <c r="J106" s="45" t="s">
        <v>48</v>
      </c>
      <c r="K106" s="45" t="s">
        <v>0</v>
      </c>
      <c r="L106" s="9"/>
      <c r="M106" s="9"/>
      <c r="N106" s="9"/>
      <c r="O106" s="9"/>
      <c r="P106" s="9"/>
      <c r="Q106" s="9">
        <f>$B106</f>
        <v>102</v>
      </c>
      <c r="R106" s="32"/>
      <c r="S106" s="9"/>
      <c r="T106" s="9"/>
      <c r="U106" s="9"/>
      <c r="V106" s="9"/>
      <c r="W106" s="9"/>
      <c r="X106" s="9">
        <f>$D106</f>
        <v>82</v>
      </c>
    </row>
    <row r="107" spans="1:24" ht="14.4" x14ac:dyDescent="0.3">
      <c r="A107" s="45">
        <v>288</v>
      </c>
      <c r="B107" s="45">
        <v>103</v>
      </c>
      <c r="C107" s="45">
        <v>19</v>
      </c>
      <c r="D107" s="45">
        <v>83</v>
      </c>
      <c r="E107" s="1">
        <v>482</v>
      </c>
      <c r="F107" s="21">
        <v>4.6296296296296294E-2</v>
      </c>
      <c r="G107" s="44" t="s">
        <v>439</v>
      </c>
      <c r="H107" s="44" t="s">
        <v>446</v>
      </c>
      <c r="I107" s="45" t="s">
        <v>69</v>
      </c>
      <c r="J107" s="45" t="s">
        <v>39</v>
      </c>
      <c r="K107" s="45" t="s">
        <v>0</v>
      </c>
      <c r="L107" s="9"/>
      <c r="M107" s="9">
        <f>$B107</f>
        <v>103</v>
      </c>
      <c r="N107" s="9"/>
      <c r="O107" s="9"/>
      <c r="P107" s="9"/>
      <c r="Q107" s="9"/>
      <c r="R107" s="32"/>
      <c r="S107" s="9"/>
      <c r="T107" s="9">
        <f>$D107</f>
        <v>83</v>
      </c>
      <c r="U107" s="9"/>
      <c r="V107" s="9"/>
      <c r="W107" s="9"/>
      <c r="X107" s="9"/>
    </row>
    <row r="108" spans="1:24" ht="14.4" x14ac:dyDescent="0.3">
      <c r="A108" s="45">
        <v>293</v>
      </c>
      <c r="B108" s="45">
        <v>104</v>
      </c>
      <c r="C108" s="45">
        <v>20</v>
      </c>
      <c r="D108" s="45">
        <v>84</v>
      </c>
      <c r="E108" s="1">
        <v>1078</v>
      </c>
      <c r="F108" s="21">
        <v>4.7291666666666669E-2</v>
      </c>
      <c r="G108" s="44" t="s">
        <v>198</v>
      </c>
      <c r="H108" s="44" t="s">
        <v>199</v>
      </c>
      <c r="I108" s="45" t="s">
        <v>69</v>
      </c>
      <c r="J108" s="45" t="s">
        <v>47</v>
      </c>
      <c r="K108" s="45" t="s">
        <v>0</v>
      </c>
      <c r="L108" s="9">
        <f>$B108</f>
        <v>104</v>
      </c>
      <c r="M108" s="9"/>
      <c r="N108" s="9"/>
      <c r="O108" s="9"/>
      <c r="P108" s="9"/>
      <c r="Q108" s="9"/>
      <c r="R108" s="32"/>
      <c r="S108" s="9">
        <f>$D108</f>
        <v>84</v>
      </c>
      <c r="T108" s="9"/>
      <c r="U108" s="9"/>
      <c r="V108" s="9"/>
      <c r="W108" s="9"/>
      <c r="X108" s="9"/>
    </row>
    <row r="109" spans="1:24" ht="14.4" x14ac:dyDescent="0.3">
      <c r="A109" s="45">
        <v>294</v>
      </c>
      <c r="B109" s="45">
        <v>105</v>
      </c>
      <c r="C109" s="45">
        <v>39</v>
      </c>
      <c r="D109" s="45">
        <v>85</v>
      </c>
      <c r="E109" s="1">
        <v>413</v>
      </c>
      <c r="F109" s="21">
        <v>4.8275462962962964E-2</v>
      </c>
      <c r="G109" s="44" t="s">
        <v>447</v>
      </c>
      <c r="H109" s="44" t="s">
        <v>448</v>
      </c>
      <c r="I109" s="45" t="s">
        <v>72</v>
      </c>
      <c r="J109" s="45" t="s">
        <v>28</v>
      </c>
      <c r="K109" s="45" t="s">
        <v>0</v>
      </c>
      <c r="L109" s="9"/>
      <c r="M109" s="9"/>
      <c r="N109" s="9"/>
      <c r="O109" s="9"/>
      <c r="P109" s="9">
        <f>$B109</f>
        <v>105</v>
      </c>
      <c r="Q109" s="9"/>
      <c r="R109" s="32"/>
      <c r="S109" s="9"/>
      <c r="T109" s="9"/>
      <c r="U109" s="9"/>
      <c r="V109" s="9"/>
      <c r="W109" s="9">
        <f>$D109</f>
        <v>85</v>
      </c>
      <c r="X109" s="9"/>
    </row>
    <row r="110" spans="1:24" ht="14.4" x14ac:dyDescent="0.3">
      <c r="A110" s="45">
        <v>295</v>
      </c>
      <c r="B110" s="45">
        <v>106</v>
      </c>
      <c r="C110" s="45">
        <v>21</v>
      </c>
      <c r="D110" s="45">
        <v>86</v>
      </c>
      <c r="E110" s="1">
        <v>1099</v>
      </c>
      <c r="F110" s="21">
        <v>4.898148148148148E-2</v>
      </c>
      <c r="G110" s="44" t="s">
        <v>196</v>
      </c>
      <c r="H110" s="44" t="s">
        <v>197</v>
      </c>
      <c r="I110" s="45" t="s">
        <v>69</v>
      </c>
      <c r="J110" s="45" t="s">
        <v>47</v>
      </c>
      <c r="K110" s="45" t="s">
        <v>0</v>
      </c>
      <c r="L110" s="9">
        <f>$B110</f>
        <v>106</v>
      </c>
      <c r="M110" s="9"/>
      <c r="N110" s="9"/>
      <c r="O110" s="9"/>
      <c r="P110" s="9"/>
      <c r="Q110" s="9"/>
      <c r="R110" s="32"/>
      <c r="S110" s="9">
        <f>$D110</f>
        <v>86</v>
      </c>
      <c r="T110" s="9"/>
      <c r="U110" s="9"/>
      <c r="V110" s="9"/>
      <c r="W110" s="9"/>
      <c r="X110" s="9"/>
    </row>
    <row r="111" spans="1:24" ht="14.4" x14ac:dyDescent="0.3">
      <c r="A111" s="45">
        <v>299</v>
      </c>
      <c r="B111" s="45">
        <v>107</v>
      </c>
      <c r="C111" s="45">
        <v>24</v>
      </c>
      <c r="D111" s="45">
        <v>87</v>
      </c>
      <c r="E111" s="1">
        <v>1086</v>
      </c>
      <c r="F111" s="21">
        <v>5.091435185185185E-2</v>
      </c>
      <c r="G111" s="44" t="s">
        <v>200</v>
      </c>
      <c r="H111" s="44" t="s">
        <v>201</v>
      </c>
      <c r="I111" s="45" t="s">
        <v>66</v>
      </c>
      <c r="J111" s="45" t="s">
        <v>47</v>
      </c>
      <c r="K111" s="45" t="s">
        <v>0</v>
      </c>
      <c r="L111" s="9">
        <f>$B111</f>
        <v>107</v>
      </c>
      <c r="M111" s="9"/>
      <c r="N111" s="9"/>
      <c r="O111" s="9"/>
      <c r="P111" s="9"/>
      <c r="Q111" s="9"/>
      <c r="R111" s="32"/>
      <c r="S111" s="9">
        <f>$D111</f>
        <v>87</v>
      </c>
      <c r="T111" s="9"/>
      <c r="U111" s="9"/>
      <c r="V111" s="9"/>
      <c r="W111" s="9"/>
      <c r="X111" s="9"/>
    </row>
    <row r="112" spans="1:24" ht="14.4" x14ac:dyDescent="0.3">
      <c r="A112" s="45">
        <v>301</v>
      </c>
      <c r="B112" s="45">
        <v>108</v>
      </c>
      <c r="C112" s="45">
        <v>22</v>
      </c>
      <c r="D112" s="45">
        <v>88</v>
      </c>
      <c r="E112" s="1">
        <v>1079</v>
      </c>
      <c r="F112" s="21">
        <v>5.3564814814814815E-2</v>
      </c>
      <c r="G112" s="44" t="s">
        <v>87</v>
      </c>
      <c r="H112" s="44" t="s">
        <v>202</v>
      </c>
      <c r="I112" s="45" t="s">
        <v>69</v>
      </c>
      <c r="J112" s="45" t="s">
        <v>47</v>
      </c>
      <c r="K112" s="45" t="s">
        <v>0</v>
      </c>
      <c r="L112" s="9">
        <f>$B112</f>
        <v>108</v>
      </c>
      <c r="M112" s="9"/>
      <c r="N112" s="9"/>
      <c r="O112" s="9"/>
      <c r="P112" s="9"/>
      <c r="Q112" s="9"/>
      <c r="R112" s="32"/>
      <c r="S112" s="9">
        <f>$D112</f>
        <v>88</v>
      </c>
      <c r="T112" s="9"/>
      <c r="U112" s="9"/>
      <c r="V112" s="9"/>
      <c r="W112" s="9"/>
      <c r="X112" s="9"/>
    </row>
    <row r="113" spans="1:24" ht="14.4" x14ac:dyDescent="0.3">
      <c r="A113" s="45"/>
      <c r="B113" s="45">
        <v>109</v>
      </c>
      <c r="C113" s="45"/>
      <c r="D113" s="45"/>
      <c r="F113" s="56"/>
      <c r="G113" s="44"/>
      <c r="H113" s="44"/>
      <c r="I113" s="45"/>
      <c r="J113" s="45"/>
      <c r="K113" s="45"/>
      <c r="L113" s="9"/>
      <c r="M113" s="9"/>
      <c r="N113" s="9"/>
      <c r="O113" s="9"/>
      <c r="P113" s="9"/>
      <c r="Q113" s="9">
        <f t="shared" ref="Q107:Q114" si="0">$B113</f>
        <v>109</v>
      </c>
      <c r="R113" s="32"/>
      <c r="S113" s="9"/>
      <c r="T113" s="9"/>
      <c r="U113" s="9"/>
      <c r="V113" s="9"/>
      <c r="W113" s="9"/>
      <c r="X113" s="9"/>
    </row>
    <row r="114" spans="1:24" ht="14.4" x14ac:dyDescent="0.3">
      <c r="A114" s="45"/>
      <c r="B114" s="45">
        <v>109</v>
      </c>
      <c r="C114" s="45"/>
      <c r="D114" s="45"/>
      <c r="F114" s="56"/>
      <c r="G114" s="44"/>
      <c r="H114" s="44"/>
      <c r="I114" s="45"/>
      <c r="J114" s="45"/>
      <c r="K114" s="45"/>
      <c r="L114" s="9"/>
      <c r="M114" s="9"/>
      <c r="N114" s="9"/>
      <c r="O114" s="9"/>
      <c r="P114" s="9"/>
      <c r="Q114" s="9">
        <f t="shared" si="0"/>
        <v>109</v>
      </c>
      <c r="R114" s="32"/>
      <c r="S114" s="9"/>
      <c r="T114" s="9"/>
      <c r="U114" s="9"/>
      <c r="V114" s="9"/>
      <c r="W114" s="9"/>
      <c r="X114" s="9"/>
    </row>
    <row r="115" spans="1:24" x14ac:dyDescent="0.25">
      <c r="B115" s="1"/>
      <c r="C115" s="1"/>
      <c r="D115" s="1"/>
      <c r="E115" s="1"/>
    </row>
    <row r="116" spans="1:24" x14ac:dyDescent="0.25">
      <c r="A116" s="32" t="s">
        <v>47</v>
      </c>
      <c r="B116">
        <f>COUNTIF(J:J,A116)</f>
        <v>11</v>
      </c>
      <c r="H116" s="24" t="s">
        <v>21</v>
      </c>
      <c r="M116" s="22">
        <f>SUM(SMALL(M$5:M$115,{9,10,11,12,13,14,15,16}))</f>
        <v>474</v>
      </c>
      <c r="N116" s="22">
        <f>SUM(SMALL(N$5:N$115,{9,10,11,12,13,14,15,16}))</f>
        <v>557</v>
      </c>
      <c r="O116" s="22">
        <f>SUM(SMALL(O$5:O$115,{9,10,11,12,13,14,15,16}))</f>
        <v>259</v>
      </c>
      <c r="P116" s="22">
        <f>SUM(SMALL(P$5:P$115,{9,10,11,12,13,14,15,16}))</f>
        <v>440</v>
      </c>
      <c r="S116" s="22">
        <f>SUM(SMALL(S$5:S$115,{5,6,7,8}))</f>
        <v>318</v>
      </c>
      <c r="T116" s="22">
        <f>SUM(SMALL(T$5:T$115,{5,6,7,8}))</f>
        <v>99</v>
      </c>
      <c r="U116" s="22">
        <f>SUM(SMALL(U$5:U$115,{5,6,7,8}))</f>
        <v>132</v>
      </c>
      <c r="V116" s="22">
        <f>SUM(SMALL(V$5:V$115,{5,6,7,8}))</f>
        <v>76</v>
      </c>
      <c r="W116" s="22">
        <f>SUM(SMALL(W$5:W$115,{5,6,7,8}))</f>
        <v>124</v>
      </c>
      <c r="X116"/>
    </row>
    <row r="117" spans="1:24" x14ac:dyDescent="0.25">
      <c r="A117" s="32" t="s">
        <v>39</v>
      </c>
      <c r="B117">
        <f>COUNTIF(J:J,A117)</f>
        <v>18</v>
      </c>
      <c r="M117" s="22">
        <f>COUNT(SMALL(M$5:M$115,{9,10,11,12,13,14,15,16}))</f>
        <v>8</v>
      </c>
      <c r="N117" s="22">
        <f>COUNT(SMALL(N$5:N$115,{9,10,11,12,13,14,15,16}))</f>
        <v>8</v>
      </c>
      <c r="O117" s="22">
        <f>COUNT(SMALL(O$5:O$115,{9,10,11,12,13,14,15,16}))</f>
        <v>8</v>
      </c>
      <c r="P117" s="22">
        <f>COUNT(SMALL(P$5:P$115,{9,10,11,12,13,14,15,16}))</f>
        <v>8</v>
      </c>
      <c r="S117" s="22">
        <f>COUNT(SMALL(S$5:S$115,{5,6,7,8}))</f>
        <v>4</v>
      </c>
      <c r="T117" s="22">
        <f>COUNT(SMALL(T$5:T$115,{5,6,7,8}))</f>
        <v>4</v>
      </c>
      <c r="U117" s="22">
        <f>COUNT(SMALL(U$5:U$115,{5,6,7,8}))</f>
        <v>4</v>
      </c>
      <c r="V117" s="22">
        <f>COUNT(SMALL(V$5:V$115,{5,6,7,8}))</f>
        <v>4</v>
      </c>
      <c r="W117" s="22">
        <f>COUNT(SMALL(W$5:W$115,{5,6,7,8}))</f>
        <v>4</v>
      </c>
      <c r="X117"/>
    </row>
    <row r="118" spans="1:24" x14ac:dyDescent="0.25">
      <c r="A118" s="32" t="s">
        <v>35</v>
      </c>
      <c r="B118">
        <f>COUNTIF(J:J,A118)</f>
        <v>17</v>
      </c>
      <c r="X118"/>
    </row>
    <row r="119" spans="1:24" x14ac:dyDescent="0.25">
      <c r="A119" s="32" t="s">
        <v>1</v>
      </c>
      <c r="B119">
        <f>COUNTIF(J:J,A119)</f>
        <v>26</v>
      </c>
      <c r="H119" s="26" t="s">
        <v>22</v>
      </c>
      <c r="O119" s="23">
        <f>SUM(SMALL(O$5:O$115,{17,18,19,20,21,22,23,24}))</f>
        <v>537</v>
      </c>
      <c r="P119" s="23">
        <f>SUM(SMALL(P$5:P$115,{17,18,19,20,21,22,23,24}))</f>
        <v>650</v>
      </c>
      <c r="T119" s="23">
        <f>SUM(SMALL(T$5:T$115,{9,10,11,12}))</f>
        <v>176</v>
      </c>
      <c r="U119" s="23">
        <f>SUM(SMALL(U$5:U$115,{9,10,11,12}))</f>
        <v>204</v>
      </c>
      <c r="V119" s="23">
        <f>SUM(SMALL(V$5:V$115,{9,10,11,12}))</f>
        <v>144</v>
      </c>
      <c r="W119" s="23">
        <f>SUM(SMALL(W$5:W$115,{9,10,11,12}))</f>
        <v>197</v>
      </c>
      <c r="X119"/>
    </row>
    <row r="120" spans="1:24" x14ac:dyDescent="0.25">
      <c r="A120" s="32" t="s">
        <v>28</v>
      </c>
      <c r="B120">
        <f>COUNTIF(J:J,A120)</f>
        <v>30</v>
      </c>
      <c r="O120" s="23">
        <f>COUNT(SMALL(O$5:O$115,{17,18,19,20,21,22,23,24}))</f>
        <v>8</v>
      </c>
      <c r="P120" s="23">
        <f>COUNT(SMALL(P$5:P$115,{17,18,19,20,21,22,23,24}))</f>
        <v>8</v>
      </c>
      <c r="T120" s="23">
        <f>COUNT(SMALL(T$5:T$115,{9,10,11,12}))</f>
        <v>4</v>
      </c>
      <c r="U120" s="23">
        <f>COUNT(SMALL(U$5:U$115,{9,10,11,12}))</f>
        <v>4</v>
      </c>
      <c r="V120" s="23">
        <f>COUNT(SMALL(V$5:V$115,{9,10,11,12}))</f>
        <v>4</v>
      </c>
      <c r="W120" s="23">
        <f>COUNT(SMALL(W$5:W$115,{9,10,11,12}))</f>
        <v>4</v>
      </c>
      <c r="X120"/>
    </row>
    <row r="121" spans="1:24" x14ac:dyDescent="0.25">
      <c r="A121" s="51" t="s">
        <v>48</v>
      </c>
      <c r="B121">
        <f>COUNTIF(J:J,A121)</f>
        <v>6</v>
      </c>
      <c r="X121"/>
    </row>
    <row r="122" spans="1:24" x14ac:dyDescent="0.25">
      <c r="B122" s="2">
        <f>SUM(B116:B121)</f>
        <v>108</v>
      </c>
      <c r="H122" s="6" t="s">
        <v>23</v>
      </c>
      <c r="T122" s="7">
        <f>SUM(SMALL(T$5:T$115,{13,14,15,16}))</f>
        <v>282</v>
      </c>
      <c r="U122"/>
      <c r="V122" s="7">
        <f>SUM(SMALL(V$5:V$115,{13,14,15,16}))</f>
        <v>232</v>
      </c>
      <c r="W122" s="7">
        <f>SUM(SMALL(W$5:W$115,{13,14,15,16}))</f>
        <v>242</v>
      </c>
      <c r="X122"/>
    </row>
    <row r="123" spans="1:24" x14ac:dyDescent="0.25">
      <c r="T123" s="7">
        <f>COUNT(SMALL(T$5:T$115,{13,14,15,16}))</f>
        <v>4</v>
      </c>
      <c r="U123"/>
      <c r="V123" s="7">
        <f>COUNT(SMALL(V$5:V$115,{13,14,15,16}))</f>
        <v>4</v>
      </c>
      <c r="W123" s="7">
        <f>COUNT(SMALL(W$5:W$115,{13,14,15,16}))</f>
        <v>4</v>
      </c>
      <c r="X123"/>
    </row>
    <row r="124" spans="1:24" x14ac:dyDescent="0.25">
      <c r="X124"/>
    </row>
    <row r="125" spans="1:24" x14ac:dyDescent="0.25">
      <c r="H125" s="29" t="s">
        <v>24</v>
      </c>
      <c r="W125" s="25">
        <f>SUM(SMALL(W$5:W$115,{17,18,19,20}))</f>
        <v>297</v>
      </c>
      <c r="X125"/>
    </row>
    <row r="126" spans="1:24" x14ac:dyDescent="0.25">
      <c r="W126" s="25">
        <f>COUNT(SMALL(W$5:W$115,{17,18,19,20}))</f>
        <v>4</v>
      </c>
      <c r="X126"/>
    </row>
    <row r="128" spans="1:24" x14ac:dyDescent="0.25">
      <c r="H128" s="20" t="s">
        <v>32</v>
      </c>
      <c r="W128" s="1">
        <f>SUM(SMALL(W$5:W$115,{21,22,23,24}))</f>
        <v>323</v>
      </c>
    </row>
    <row r="129" spans="12:24" x14ac:dyDescent="0.25">
      <c r="W129" s="1">
        <f>COUNT(SMALL(W$5:W$115,{21,22,23,24}))</f>
        <v>4</v>
      </c>
    </row>
    <row r="131" spans="12:24" x14ac:dyDescent="0.25">
      <c r="L131" s="1">
        <f>INT(COUNTA(L5:L114)/8)</f>
        <v>1</v>
      </c>
      <c r="M131" s="1">
        <f>INT(COUNTA(M5:M114)/8)</f>
        <v>2</v>
      </c>
      <c r="N131" s="1">
        <f>INT(COUNTA(N5:N114)/8)</f>
        <v>2</v>
      </c>
      <c r="O131" s="1">
        <f>INT(COUNTA(O5:O114)/8)</f>
        <v>3</v>
      </c>
      <c r="P131" s="1">
        <f>INT(COUNTA(P5:P114)/8)</f>
        <v>3</v>
      </c>
      <c r="Q131" s="1">
        <f>INT(COUNTA(Q5:Q114)/8)</f>
        <v>1</v>
      </c>
      <c r="S131" s="1">
        <f>INT(COUNTA(S5:S114)/4)</f>
        <v>2</v>
      </c>
      <c r="T131" s="1">
        <f>INT(COUNTA(T5:T114)/4)</f>
        <v>4</v>
      </c>
      <c r="U131" s="1">
        <f>INT(COUNTA(U5:U114)/4)</f>
        <v>3</v>
      </c>
      <c r="V131" s="1">
        <f>INT(COUNTA(V5:V114)/4)</f>
        <v>4</v>
      </c>
      <c r="W131" s="1">
        <f>INT(COUNTA(W5:W114)/4)</f>
        <v>6</v>
      </c>
      <c r="X131" s="1">
        <f>INT(COUNTA(X5:X114)/4)</f>
        <v>1</v>
      </c>
    </row>
  </sheetData>
  <sortState xmlns:xlrd2="http://schemas.microsoft.com/office/spreadsheetml/2017/richdata2" ref="A5:X112">
    <sortCondition ref="A5:A112"/>
  </sortState>
  <phoneticPr fontId="0" type="noConversion"/>
  <conditionalFormatting sqref="E5:E112">
    <cfRule type="duplicateValues" dxfId="3" priority="1"/>
  </conditionalFormatting>
  <conditionalFormatting sqref="E113:E114">
    <cfRule type="duplicateValues" dxfId="2" priority="18"/>
    <cfRule type="duplicateValues" dxfId="1" priority="19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12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 activeCell="A4" sqref="A4:XFD198"/>
    </sheetView>
  </sheetViews>
  <sheetFormatPr defaultRowHeight="13.2" x14ac:dyDescent="0.25"/>
  <cols>
    <col min="1" max="1" width="7.109375" customWidth="1"/>
    <col min="2" max="2" width="5.6640625" bestFit="1" customWidth="1"/>
    <col min="3" max="4" width="5.33203125" bestFit="1" customWidth="1"/>
    <col min="5" max="5" width="5.88671875" bestFit="1" customWidth="1"/>
    <col min="6" max="6" width="7.6640625" customWidth="1"/>
    <col min="7" max="7" width="12.88671875" customWidth="1"/>
    <col min="8" max="8" width="15" bestFit="1" customWidth="1"/>
    <col min="9" max="9" width="6" style="1" customWidth="1"/>
    <col min="10" max="10" width="6.5546875" style="1" customWidth="1"/>
    <col min="11" max="11" width="5.44140625" style="1" bestFit="1" customWidth="1"/>
    <col min="12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 x14ac:dyDescent="0.25">
      <c r="A1" s="50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47</v>
      </c>
      <c r="M2" s="3" t="s">
        <v>39</v>
      </c>
      <c r="N2" s="3" t="s">
        <v>35</v>
      </c>
      <c r="O2" s="3" t="s">
        <v>1</v>
      </c>
      <c r="P2" s="3" t="s">
        <v>28</v>
      </c>
      <c r="Q2" s="3" t="s">
        <v>48</v>
      </c>
      <c r="R2" s="3"/>
      <c r="S2" s="3" t="s">
        <v>47</v>
      </c>
      <c r="T2" s="3" t="s">
        <v>39</v>
      </c>
      <c r="U2" s="3" t="s">
        <v>35</v>
      </c>
      <c r="V2" s="3" t="s">
        <v>1</v>
      </c>
      <c r="W2" s="3" t="s">
        <v>28</v>
      </c>
      <c r="X2" s="3" t="s">
        <v>48</v>
      </c>
    </row>
    <row r="3" spans="1:24" x14ac:dyDescent="0.25">
      <c r="A3" s="4" t="s">
        <v>401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SUM(SMALL(L$5:L$199,{1,2,3,4,5,6,7,8,9,10,11,12}))</f>
        <v>1128</v>
      </c>
      <c r="M3" s="5">
        <f>SUM(SMALL(M$5:M$199,{1,2,3,4,5,6,7,8,9,10,11,12}))</f>
        <v>793</v>
      </c>
      <c r="N3" s="5">
        <f>SUM(SMALL(N$5:N$199,{1,2,3,4,5,6,7,8,9,10,11,12}))</f>
        <v>263</v>
      </c>
      <c r="O3" s="5">
        <f>SUM(SMALL(O$5:O$199,{1,2,3,4,5,6,7,8,9,10,11,12}))</f>
        <v>210</v>
      </c>
      <c r="P3" s="5">
        <f>SUM(SMALL(P$5:P$199,{1,2,3,4,5,6,7,8,9,10,11,12}))</f>
        <v>381</v>
      </c>
      <c r="Q3" s="5">
        <f>SUM(SMALL(Q$5:Q$199,{1,2,3,4,5,6,7,8,9,10,11,12}))</f>
        <v>940</v>
      </c>
      <c r="R3" s="3"/>
      <c r="S3" s="5">
        <f>SUM(SMALL(S$5:S$199,{1,2,3,4,5,6}))</f>
        <v>315</v>
      </c>
      <c r="T3" s="5">
        <f>SUM(SMALL(T$5:T$199,{1,2,3,4,5,6}))</f>
        <v>220</v>
      </c>
      <c r="U3" s="5">
        <f>SUM(SMALL(U$5:U$199,{1,2,3,4,5,6}))</f>
        <v>51</v>
      </c>
      <c r="V3" s="5">
        <f>SUM(SMALL(V$5:V$199,{1,2,3,4,5,6}))</f>
        <v>88</v>
      </c>
      <c r="W3" s="5">
        <f>SUM(SMALL(W$5:W$199,{1,2,3,4,5,6}))</f>
        <v>78</v>
      </c>
      <c r="X3" s="5">
        <f>SUM(SMALL(X$5:X$199,{1,2,3,4,5,6}))</f>
        <v>164</v>
      </c>
    </row>
    <row r="4" spans="1:24" s="2" customFormat="1" ht="13.2" customHeight="1" x14ac:dyDescent="0.25">
      <c r="A4" s="3" t="s">
        <v>20</v>
      </c>
      <c r="B4" s="3" t="s">
        <v>2</v>
      </c>
      <c r="C4" s="3" t="s">
        <v>19</v>
      </c>
      <c r="D4" s="3" t="s">
        <v>3</v>
      </c>
      <c r="E4" s="3" t="s">
        <v>4</v>
      </c>
      <c r="F4" s="3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5">
        <f>COUNT(SMALL(L$5:L$199,{1,2,3,4,5,6,7,8,9,10,11,12}))</f>
        <v>12</v>
      </c>
      <c r="M4" s="5">
        <f>COUNT(SMALL(M$5:M$199,{1,2,3,4,5,6,7,8,9,10,11,12}))</f>
        <v>12</v>
      </c>
      <c r="N4" s="5">
        <f>COUNT(SMALL(N$5:N$199,{1,2,3,4,5,6,7,8,9,10,11,12}))</f>
        <v>12</v>
      </c>
      <c r="O4" s="5">
        <f>COUNT(SMALL(O$5:O$199,{1,2,3,4,5,6,7,8,9,10,11,12}))</f>
        <v>12</v>
      </c>
      <c r="P4" s="5">
        <f>COUNT(SMALL(P$5:P$199,{1,2,3,4,5,6,7,8,9,10,11,12}))</f>
        <v>12</v>
      </c>
      <c r="Q4" s="5">
        <f>COUNT(SMALL(Q$5:Q$199,{1,2,3,4,5,6,7,8,9,10,11,12}))</f>
        <v>12</v>
      </c>
      <c r="R4" s="3"/>
      <c r="S4" s="5">
        <f>COUNT(SMALL(S$5:S$199,{1,2,3,4,5,6}))</f>
        <v>6</v>
      </c>
      <c r="T4" s="5">
        <f>COUNT(SMALL(T$5:T$199,{1,2,3,4,5,6}))</f>
        <v>6</v>
      </c>
      <c r="U4" s="5">
        <f>COUNT(SMALL(U$5:U$199,{1,2,3,4,5,6}))</f>
        <v>6</v>
      </c>
      <c r="V4" s="5">
        <f>COUNT(SMALL(V$5:V$199,{1,2,3,4,5,6}))</f>
        <v>6</v>
      </c>
      <c r="W4" s="5">
        <f>COUNT(SMALL(W$5:W$199,{1,2,3,4,5,6}))</f>
        <v>6</v>
      </c>
      <c r="X4" s="5">
        <f>COUNT(SMALL(X$5:X$199,{1,2,3,4,5,6}))</f>
        <v>6</v>
      </c>
    </row>
    <row r="5" spans="1:24" ht="14.4" x14ac:dyDescent="0.3">
      <c r="A5" s="45">
        <v>1</v>
      </c>
      <c r="B5" s="45">
        <v>1</v>
      </c>
      <c r="C5" s="45"/>
      <c r="D5" s="45"/>
      <c r="E5" s="1">
        <v>138</v>
      </c>
      <c r="F5" s="57">
        <v>2.3078703703703702E-2</v>
      </c>
      <c r="G5" s="44" t="s">
        <v>450</v>
      </c>
      <c r="H5" s="44" t="s">
        <v>451</v>
      </c>
      <c r="I5" s="45" t="s">
        <v>59</v>
      </c>
      <c r="J5" s="45" t="s">
        <v>1</v>
      </c>
      <c r="K5" s="45" t="s">
        <v>206</v>
      </c>
      <c r="L5" s="9"/>
      <c r="M5" s="9"/>
      <c r="N5" s="9"/>
      <c r="O5" s="9">
        <f>$B5</f>
        <v>1</v>
      </c>
      <c r="P5" s="9"/>
      <c r="Q5" s="9"/>
      <c r="R5" s="32"/>
      <c r="S5" s="9"/>
      <c r="T5" s="9"/>
      <c r="U5" s="9"/>
      <c r="V5" s="9"/>
      <c r="W5" s="9"/>
      <c r="X5" s="9"/>
    </row>
    <row r="6" spans="1:24" ht="14.4" x14ac:dyDescent="0.3">
      <c r="A6" s="45">
        <v>2</v>
      </c>
      <c r="B6" s="45">
        <v>2</v>
      </c>
      <c r="C6" s="45"/>
      <c r="D6" s="45"/>
      <c r="E6" s="1">
        <v>263</v>
      </c>
      <c r="F6" s="57">
        <v>2.3425925925925923E-2</v>
      </c>
      <c r="G6" s="44" t="s">
        <v>309</v>
      </c>
      <c r="H6" s="44" t="s">
        <v>452</v>
      </c>
      <c r="I6" s="45" t="s">
        <v>59</v>
      </c>
      <c r="J6" s="45" t="s">
        <v>1</v>
      </c>
      <c r="K6" s="45" t="s">
        <v>206</v>
      </c>
      <c r="L6" s="9"/>
      <c r="M6" s="9"/>
      <c r="N6" s="9"/>
      <c r="O6" s="9">
        <f>$B6</f>
        <v>2</v>
      </c>
      <c r="P6" s="9"/>
      <c r="Q6" s="9"/>
      <c r="R6" s="32"/>
      <c r="S6" s="9"/>
      <c r="T6" s="9"/>
      <c r="U6" s="9"/>
      <c r="V6" s="9"/>
      <c r="W6" s="9"/>
      <c r="X6" s="9"/>
    </row>
    <row r="7" spans="1:24" ht="14.4" x14ac:dyDescent="0.3">
      <c r="A7" s="45">
        <v>3</v>
      </c>
      <c r="B7" s="45">
        <v>3</v>
      </c>
      <c r="C7" s="45"/>
      <c r="D7" s="45"/>
      <c r="E7" s="1">
        <v>553</v>
      </c>
      <c r="F7" s="57">
        <v>2.3564814814814816E-2</v>
      </c>
      <c r="G7" s="44" t="s">
        <v>296</v>
      </c>
      <c r="H7" s="44" t="s">
        <v>453</v>
      </c>
      <c r="I7" s="45" t="s">
        <v>59</v>
      </c>
      <c r="J7" s="45" t="s">
        <v>35</v>
      </c>
      <c r="K7" s="45" t="s">
        <v>206</v>
      </c>
      <c r="L7" s="9"/>
      <c r="M7" s="9"/>
      <c r="N7" s="9">
        <f>$B7</f>
        <v>3</v>
      </c>
      <c r="O7" s="9"/>
      <c r="P7" s="9"/>
      <c r="Q7" s="9"/>
      <c r="R7" s="32"/>
      <c r="S7" s="9"/>
      <c r="T7" s="9"/>
      <c r="U7" s="9"/>
      <c r="V7" s="9"/>
      <c r="W7" s="9"/>
      <c r="X7" s="9"/>
    </row>
    <row r="8" spans="1:24" ht="14.4" x14ac:dyDescent="0.3">
      <c r="A8" s="45">
        <v>4</v>
      </c>
      <c r="B8" s="45">
        <v>4</v>
      </c>
      <c r="C8" s="45">
        <v>1</v>
      </c>
      <c r="D8" s="45">
        <v>1</v>
      </c>
      <c r="E8" s="1">
        <v>251</v>
      </c>
      <c r="F8" s="57">
        <v>2.3715277777777776E-2</v>
      </c>
      <c r="G8" s="44" t="s">
        <v>207</v>
      </c>
      <c r="H8" s="44" t="s">
        <v>208</v>
      </c>
      <c r="I8" s="45" t="s">
        <v>209</v>
      </c>
      <c r="J8" s="45" t="s">
        <v>1</v>
      </c>
      <c r="K8" s="45" t="s">
        <v>206</v>
      </c>
      <c r="L8" s="9"/>
      <c r="M8" s="9"/>
      <c r="N8" s="9"/>
      <c r="O8" s="9">
        <f>$B8</f>
        <v>4</v>
      </c>
      <c r="P8" s="9"/>
      <c r="Q8" s="9"/>
      <c r="R8" s="32"/>
      <c r="S8" s="9"/>
      <c r="T8" s="9"/>
      <c r="U8" s="9"/>
      <c r="V8" s="9">
        <f>$D8</f>
        <v>1</v>
      </c>
      <c r="W8" s="9"/>
      <c r="X8" s="9"/>
    </row>
    <row r="9" spans="1:24" ht="14.4" x14ac:dyDescent="0.3">
      <c r="A9" s="45">
        <v>5</v>
      </c>
      <c r="B9" s="45">
        <v>5</v>
      </c>
      <c r="C9" s="45"/>
      <c r="D9" s="45"/>
      <c r="E9" s="1">
        <v>910</v>
      </c>
      <c r="F9" s="57">
        <v>2.4189814814814813E-2</v>
      </c>
      <c r="G9" s="44" t="s">
        <v>210</v>
      </c>
      <c r="H9" s="44" t="s">
        <v>211</v>
      </c>
      <c r="I9" s="45" t="s">
        <v>59</v>
      </c>
      <c r="J9" s="45" t="s">
        <v>48</v>
      </c>
      <c r="K9" s="45" t="s">
        <v>206</v>
      </c>
      <c r="L9" s="9"/>
      <c r="M9" s="9"/>
      <c r="N9" s="9"/>
      <c r="O9" s="9"/>
      <c r="P9" s="9"/>
      <c r="Q9" s="9">
        <f>$B9</f>
        <v>5</v>
      </c>
      <c r="R9" s="32"/>
      <c r="S9" s="9"/>
      <c r="T9" s="9"/>
      <c r="U9" s="9"/>
      <c r="V9" s="9"/>
      <c r="W9" s="9"/>
      <c r="X9" s="9"/>
    </row>
    <row r="10" spans="1:24" ht="14.4" x14ac:dyDescent="0.3">
      <c r="A10" s="45">
        <v>6</v>
      </c>
      <c r="B10" s="45">
        <v>6</v>
      </c>
      <c r="C10" s="45">
        <v>2</v>
      </c>
      <c r="D10" s="45">
        <v>2</v>
      </c>
      <c r="E10" s="1">
        <v>318</v>
      </c>
      <c r="F10" s="57">
        <v>2.431712962962963E-2</v>
      </c>
      <c r="G10" s="44" t="s">
        <v>226</v>
      </c>
      <c r="H10" s="44" t="s">
        <v>227</v>
      </c>
      <c r="I10" s="45" t="s">
        <v>209</v>
      </c>
      <c r="J10" s="45" t="s">
        <v>28</v>
      </c>
      <c r="K10" s="45" t="s">
        <v>206</v>
      </c>
      <c r="L10" s="9"/>
      <c r="M10" s="9"/>
      <c r="N10" s="9"/>
      <c r="O10" s="9"/>
      <c r="P10" s="9">
        <f>$B10</f>
        <v>6</v>
      </c>
      <c r="Q10" s="9"/>
      <c r="R10" s="32"/>
      <c r="S10" s="9"/>
      <c r="T10" s="9"/>
      <c r="U10" s="9"/>
      <c r="V10" s="9"/>
      <c r="W10" s="9">
        <f>$D10</f>
        <v>2</v>
      </c>
      <c r="X10" s="9"/>
    </row>
    <row r="11" spans="1:24" ht="14.4" x14ac:dyDescent="0.3">
      <c r="A11" s="45">
        <v>7</v>
      </c>
      <c r="B11" s="45">
        <v>7</v>
      </c>
      <c r="C11" s="45">
        <v>3</v>
      </c>
      <c r="D11" s="45">
        <v>3</v>
      </c>
      <c r="E11" s="1">
        <v>942</v>
      </c>
      <c r="F11" s="57">
        <v>2.4513888888888891E-2</v>
      </c>
      <c r="G11" s="44" t="s">
        <v>212</v>
      </c>
      <c r="H11" s="44" t="s">
        <v>213</v>
      </c>
      <c r="I11" s="45" t="s">
        <v>209</v>
      </c>
      <c r="J11" s="45" t="s">
        <v>48</v>
      </c>
      <c r="K11" s="45" t="s">
        <v>206</v>
      </c>
      <c r="L11" s="9"/>
      <c r="M11" s="9"/>
      <c r="N11" s="9"/>
      <c r="O11" s="9"/>
      <c r="P11" s="9"/>
      <c r="Q11" s="9">
        <f>$B11</f>
        <v>7</v>
      </c>
      <c r="R11" s="32"/>
      <c r="S11" s="9"/>
      <c r="T11" s="9"/>
      <c r="U11" s="9"/>
      <c r="V11" s="9"/>
      <c r="W11" s="9"/>
      <c r="X11" s="9">
        <f>$D11</f>
        <v>3</v>
      </c>
    </row>
    <row r="12" spans="1:24" ht="14.4" x14ac:dyDescent="0.3">
      <c r="A12" s="45">
        <v>8</v>
      </c>
      <c r="B12" s="45">
        <v>8</v>
      </c>
      <c r="C12" s="45">
        <v>4</v>
      </c>
      <c r="D12" s="45">
        <v>4</v>
      </c>
      <c r="E12" s="1">
        <v>226</v>
      </c>
      <c r="F12" s="57">
        <v>2.4594907407407406E-2</v>
      </c>
      <c r="G12" s="44" t="s">
        <v>216</v>
      </c>
      <c r="H12" s="44" t="s">
        <v>217</v>
      </c>
      <c r="I12" s="45" t="s">
        <v>209</v>
      </c>
      <c r="J12" s="45" t="s">
        <v>1</v>
      </c>
      <c r="K12" s="45" t="s">
        <v>206</v>
      </c>
      <c r="L12" s="9"/>
      <c r="M12" s="9"/>
      <c r="N12" s="9"/>
      <c r="O12" s="9">
        <f>$B12</f>
        <v>8</v>
      </c>
      <c r="P12" s="9"/>
      <c r="Q12" s="9"/>
      <c r="R12" s="32"/>
      <c r="S12" s="9"/>
      <c r="T12" s="9"/>
      <c r="U12" s="9"/>
      <c r="V12" s="9">
        <f>$D12</f>
        <v>4</v>
      </c>
      <c r="W12" s="9"/>
      <c r="X12" s="9"/>
    </row>
    <row r="13" spans="1:24" ht="14.4" x14ac:dyDescent="0.3">
      <c r="A13" s="45">
        <v>9</v>
      </c>
      <c r="B13" s="45">
        <v>9</v>
      </c>
      <c r="C13" s="45"/>
      <c r="D13" s="45"/>
      <c r="E13" s="1">
        <v>554</v>
      </c>
      <c r="F13" s="57">
        <v>2.4618055555555556E-2</v>
      </c>
      <c r="G13" s="44" t="s">
        <v>240</v>
      </c>
      <c r="H13" s="44" t="s">
        <v>241</v>
      </c>
      <c r="I13" s="45" t="s">
        <v>59</v>
      </c>
      <c r="J13" s="45" t="s">
        <v>35</v>
      </c>
      <c r="K13" s="45" t="s">
        <v>206</v>
      </c>
      <c r="L13" s="9"/>
      <c r="M13" s="9"/>
      <c r="N13" s="9">
        <f>$B13</f>
        <v>9</v>
      </c>
      <c r="O13" s="9"/>
      <c r="P13" s="9"/>
      <c r="Q13" s="9"/>
      <c r="R13" s="32"/>
      <c r="S13" s="9"/>
      <c r="T13" s="9"/>
      <c r="U13" s="9"/>
      <c r="V13" s="9"/>
      <c r="W13" s="9"/>
      <c r="X13" s="9"/>
    </row>
    <row r="14" spans="1:24" ht="14.4" x14ac:dyDescent="0.3">
      <c r="A14" s="45">
        <v>10</v>
      </c>
      <c r="B14" s="45">
        <v>10</v>
      </c>
      <c r="C14" s="45"/>
      <c r="D14" s="45"/>
      <c r="E14" s="1">
        <v>559</v>
      </c>
      <c r="F14" s="57">
        <v>2.4699074074074075E-2</v>
      </c>
      <c r="G14" s="44" t="s">
        <v>214</v>
      </c>
      <c r="H14" s="44" t="s">
        <v>215</v>
      </c>
      <c r="I14" s="45" t="s">
        <v>59</v>
      </c>
      <c r="J14" s="45" t="s">
        <v>35</v>
      </c>
      <c r="K14" s="45" t="s">
        <v>206</v>
      </c>
      <c r="L14" s="9"/>
      <c r="M14" s="9"/>
      <c r="N14" s="9">
        <f>$B14</f>
        <v>10</v>
      </c>
      <c r="O14" s="9"/>
      <c r="P14" s="9"/>
      <c r="Q14" s="9"/>
      <c r="R14" s="32"/>
      <c r="S14" s="9"/>
      <c r="T14" s="9"/>
      <c r="U14" s="9"/>
      <c r="V14" s="9"/>
      <c r="W14" s="9"/>
      <c r="X14" s="9"/>
    </row>
    <row r="15" spans="1:24" ht="14.4" x14ac:dyDescent="0.3">
      <c r="A15" s="45">
        <v>11</v>
      </c>
      <c r="B15" s="45">
        <v>11</v>
      </c>
      <c r="C15" s="45">
        <v>5</v>
      </c>
      <c r="D15" s="45">
        <v>5</v>
      </c>
      <c r="E15" s="1">
        <v>578</v>
      </c>
      <c r="F15" s="57">
        <v>2.4791666666666667E-2</v>
      </c>
      <c r="G15" s="44" t="s">
        <v>224</v>
      </c>
      <c r="H15" s="44" t="s">
        <v>225</v>
      </c>
      <c r="I15" s="45" t="s">
        <v>209</v>
      </c>
      <c r="J15" s="45" t="s">
        <v>35</v>
      </c>
      <c r="K15" s="45" t="s">
        <v>206</v>
      </c>
      <c r="L15" s="9"/>
      <c r="M15" s="9"/>
      <c r="N15" s="9">
        <f>$B15</f>
        <v>11</v>
      </c>
      <c r="O15" s="9"/>
      <c r="P15" s="9"/>
      <c r="Q15" s="9"/>
      <c r="R15" s="32"/>
      <c r="S15" s="9"/>
      <c r="T15" s="9"/>
      <c r="U15" s="9">
        <f>$D15</f>
        <v>5</v>
      </c>
      <c r="V15" s="9"/>
      <c r="W15" s="9"/>
      <c r="X15" s="9"/>
    </row>
    <row r="16" spans="1:24" ht="14.4" x14ac:dyDescent="0.3">
      <c r="A16" s="45">
        <v>12</v>
      </c>
      <c r="B16" s="45">
        <v>12</v>
      </c>
      <c r="C16" s="45"/>
      <c r="D16" s="45"/>
      <c r="E16" s="1">
        <v>151</v>
      </c>
      <c r="F16" s="57">
        <v>2.4837962962962964E-2</v>
      </c>
      <c r="G16" s="44" t="s">
        <v>454</v>
      </c>
      <c r="H16" s="44" t="s">
        <v>184</v>
      </c>
      <c r="I16" s="45" t="s">
        <v>59</v>
      </c>
      <c r="J16" s="45" t="s">
        <v>1</v>
      </c>
      <c r="K16" s="45" t="s">
        <v>206</v>
      </c>
      <c r="L16" s="9"/>
      <c r="M16" s="9"/>
      <c r="N16" s="9"/>
      <c r="O16" s="9">
        <f>$B16</f>
        <v>12</v>
      </c>
      <c r="P16" s="9"/>
      <c r="Q16" s="9"/>
      <c r="R16" s="32"/>
      <c r="S16" s="9"/>
      <c r="T16" s="9"/>
      <c r="U16" s="9"/>
      <c r="V16" s="9"/>
      <c r="W16" s="9"/>
      <c r="X16" s="9"/>
    </row>
    <row r="17" spans="1:24" ht="14.4" x14ac:dyDescent="0.3">
      <c r="A17" s="45">
        <v>13</v>
      </c>
      <c r="B17" s="45">
        <v>13</v>
      </c>
      <c r="C17" s="45">
        <v>6</v>
      </c>
      <c r="D17" s="45">
        <v>6</v>
      </c>
      <c r="E17" s="1">
        <v>2184</v>
      </c>
      <c r="F17" s="57">
        <v>2.4884259259259259E-2</v>
      </c>
      <c r="G17" s="44" t="s">
        <v>473</v>
      </c>
      <c r="H17" s="44" t="s">
        <v>474</v>
      </c>
      <c r="I17" s="45" t="s">
        <v>209</v>
      </c>
      <c r="J17" s="45" t="s">
        <v>35</v>
      </c>
      <c r="K17" s="45" t="s">
        <v>206</v>
      </c>
      <c r="L17" s="9"/>
      <c r="M17" s="9"/>
      <c r="N17" s="9">
        <f>$B17</f>
        <v>13</v>
      </c>
      <c r="O17" s="9"/>
      <c r="P17" s="9"/>
      <c r="Q17" s="9"/>
      <c r="R17" s="32"/>
      <c r="S17" s="9"/>
      <c r="T17" s="9"/>
      <c r="U17" s="9">
        <f>$D17</f>
        <v>6</v>
      </c>
      <c r="V17" s="9"/>
      <c r="W17" s="9"/>
      <c r="X17" s="9"/>
    </row>
    <row r="18" spans="1:24" ht="14.4" x14ac:dyDescent="0.3">
      <c r="A18" s="45">
        <v>14</v>
      </c>
      <c r="B18" s="45">
        <v>14</v>
      </c>
      <c r="C18" s="45">
        <v>7</v>
      </c>
      <c r="D18" s="45">
        <v>7</v>
      </c>
      <c r="E18" s="1">
        <v>557</v>
      </c>
      <c r="F18" s="57">
        <v>2.4907407407407409E-2</v>
      </c>
      <c r="G18" s="44" t="s">
        <v>340</v>
      </c>
      <c r="H18" s="44" t="s">
        <v>475</v>
      </c>
      <c r="I18" s="45" t="s">
        <v>209</v>
      </c>
      <c r="J18" s="45" t="s">
        <v>35</v>
      </c>
      <c r="K18" s="45" t="s">
        <v>206</v>
      </c>
      <c r="L18" s="9"/>
      <c r="M18" s="9"/>
      <c r="N18" s="9">
        <f>$B18</f>
        <v>14</v>
      </c>
      <c r="O18" s="9"/>
      <c r="P18" s="9"/>
      <c r="Q18" s="9"/>
      <c r="R18" s="32"/>
      <c r="S18" s="9"/>
      <c r="T18" s="9"/>
      <c r="U18" s="9">
        <f>$D18</f>
        <v>7</v>
      </c>
      <c r="V18" s="9"/>
      <c r="W18" s="9"/>
      <c r="X18" s="9"/>
    </row>
    <row r="19" spans="1:24" ht="14.4" x14ac:dyDescent="0.3">
      <c r="A19" s="45">
        <v>15</v>
      </c>
      <c r="B19" s="45">
        <v>15</v>
      </c>
      <c r="C19" s="45">
        <v>8</v>
      </c>
      <c r="D19" s="45">
        <v>8</v>
      </c>
      <c r="E19" s="1">
        <v>560</v>
      </c>
      <c r="F19" s="57">
        <v>2.4918981481481479E-2</v>
      </c>
      <c r="G19" s="44" t="s">
        <v>228</v>
      </c>
      <c r="H19" s="44" t="s">
        <v>229</v>
      </c>
      <c r="I19" s="45" t="s">
        <v>209</v>
      </c>
      <c r="J19" s="45" t="s">
        <v>35</v>
      </c>
      <c r="K19" s="45" t="s">
        <v>206</v>
      </c>
      <c r="L19" s="9"/>
      <c r="M19" s="9"/>
      <c r="N19" s="9">
        <f>$B19</f>
        <v>15</v>
      </c>
      <c r="O19" s="9"/>
      <c r="P19" s="9"/>
      <c r="Q19" s="9"/>
      <c r="R19" s="32"/>
      <c r="S19" s="9"/>
      <c r="T19" s="9"/>
      <c r="U19" s="9">
        <f>$D19</f>
        <v>8</v>
      </c>
      <c r="V19" s="9"/>
      <c r="W19" s="9"/>
      <c r="X19" s="9"/>
    </row>
    <row r="20" spans="1:24" ht="14.4" x14ac:dyDescent="0.3">
      <c r="A20" s="45">
        <v>16</v>
      </c>
      <c r="B20" s="45">
        <v>16</v>
      </c>
      <c r="C20" s="45"/>
      <c r="D20" s="45"/>
      <c r="E20" s="1">
        <v>449</v>
      </c>
      <c r="F20" s="57">
        <v>2.4918981481481479E-2</v>
      </c>
      <c r="G20" s="44" t="s">
        <v>234</v>
      </c>
      <c r="H20" s="44" t="s">
        <v>235</v>
      </c>
      <c r="I20" s="45" t="s">
        <v>59</v>
      </c>
      <c r="J20" s="45" t="s">
        <v>39</v>
      </c>
      <c r="K20" s="45" t="s">
        <v>206</v>
      </c>
      <c r="L20" s="9"/>
      <c r="M20" s="9">
        <f>$B20</f>
        <v>16</v>
      </c>
      <c r="N20" s="9"/>
      <c r="O20" s="9"/>
      <c r="P20" s="9"/>
      <c r="Q20" s="9"/>
      <c r="R20" s="32"/>
      <c r="S20" s="9"/>
      <c r="T20" s="9"/>
      <c r="U20" s="9"/>
      <c r="V20" s="9"/>
      <c r="W20" s="9"/>
      <c r="X20" s="9"/>
    </row>
    <row r="21" spans="1:24" ht="14.4" x14ac:dyDescent="0.3">
      <c r="A21" s="45">
        <v>17</v>
      </c>
      <c r="B21" s="45">
        <v>17</v>
      </c>
      <c r="C21" s="45"/>
      <c r="D21" s="45"/>
      <c r="E21" s="1">
        <v>177</v>
      </c>
      <c r="F21" s="57">
        <v>2.5034722222222226E-2</v>
      </c>
      <c r="G21" s="44" t="s">
        <v>222</v>
      </c>
      <c r="H21" s="44" t="s">
        <v>223</v>
      </c>
      <c r="I21" s="45" t="s">
        <v>59</v>
      </c>
      <c r="J21" s="45" t="s">
        <v>1</v>
      </c>
      <c r="K21" s="45" t="s">
        <v>206</v>
      </c>
      <c r="L21" s="9"/>
      <c r="M21" s="9"/>
      <c r="N21" s="9"/>
      <c r="O21" s="9">
        <f>$B21</f>
        <v>17</v>
      </c>
      <c r="P21" s="9"/>
      <c r="Q21" s="9"/>
      <c r="R21" s="32"/>
      <c r="S21" s="9"/>
      <c r="T21" s="9"/>
      <c r="U21" s="9"/>
      <c r="V21" s="9"/>
      <c r="W21" s="9"/>
      <c r="X21" s="9"/>
    </row>
    <row r="22" spans="1:24" ht="14.4" x14ac:dyDescent="0.3">
      <c r="A22" s="45">
        <v>18</v>
      </c>
      <c r="B22" s="45">
        <v>18</v>
      </c>
      <c r="C22" s="45">
        <v>1</v>
      </c>
      <c r="D22" s="45"/>
      <c r="E22" s="1">
        <v>414</v>
      </c>
      <c r="F22" s="57">
        <v>2.5069444444444443E-2</v>
      </c>
      <c r="G22" s="44" t="s">
        <v>471</v>
      </c>
      <c r="H22" s="44" t="s">
        <v>472</v>
      </c>
      <c r="I22" s="45" t="s">
        <v>100</v>
      </c>
      <c r="J22" s="45" t="s">
        <v>28</v>
      </c>
      <c r="K22" s="45" t="s">
        <v>206</v>
      </c>
      <c r="L22" s="9"/>
      <c r="M22" s="9"/>
      <c r="N22" s="9"/>
      <c r="O22" s="9"/>
      <c r="P22" s="9">
        <f>$B22</f>
        <v>18</v>
      </c>
      <c r="Q22" s="9"/>
      <c r="R22" s="32"/>
      <c r="S22" s="9"/>
      <c r="T22" s="9"/>
      <c r="U22" s="9"/>
      <c r="V22" s="9"/>
      <c r="W22" s="9"/>
      <c r="X22" s="9"/>
    </row>
    <row r="23" spans="1:24" ht="14.4" x14ac:dyDescent="0.3">
      <c r="A23" s="45">
        <v>19</v>
      </c>
      <c r="B23" s="45">
        <v>19</v>
      </c>
      <c r="C23" s="45"/>
      <c r="D23" s="45"/>
      <c r="E23" s="1">
        <v>518</v>
      </c>
      <c r="F23" s="57">
        <v>2.525462962962963E-2</v>
      </c>
      <c r="G23" s="44" t="s">
        <v>232</v>
      </c>
      <c r="H23" s="44" t="s">
        <v>79</v>
      </c>
      <c r="I23" s="45" t="s">
        <v>59</v>
      </c>
      <c r="J23" s="45" t="s">
        <v>39</v>
      </c>
      <c r="K23" s="45" t="s">
        <v>206</v>
      </c>
      <c r="L23" s="9"/>
      <c r="M23" s="9">
        <f>$B23</f>
        <v>19</v>
      </c>
      <c r="N23" s="9"/>
      <c r="O23" s="9"/>
      <c r="P23" s="9"/>
      <c r="Q23" s="9"/>
      <c r="R23" s="32"/>
      <c r="S23" s="9"/>
      <c r="T23" s="9"/>
      <c r="U23" s="9"/>
      <c r="V23" s="9"/>
      <c r="W23" s="9"/>
      <c r="X23" s="9"/>
    </row>
    <row r="24" spans="1:24" ht="14.4" x14ac:dyDescent="0.3">
      <c r="A24" s="45">
        <v>20</v>
      </c>
      <c r="B24" s="45">
        <v>20</v>
      </c>
      <c r="C24" s="45">
        <v>9</v>
      </c>
      <c r="D24" s="45">
        <v>9</v>
      </c>
      <c r="E24" s="1">
        <v>2188</v>
      </c>
      <c r="F24" s="57">
        <v>2.5324074074074072E-2</v>
      </c>
      <c r="G24" s="44" t="s">
        <v>238</v>
      </c>
      <c r="H24" s="44" t="s">
        <v>239</v>
      </c>
      <c r="I24" s="45" t="s">
        <v>209</v>
      </c>
      <c r="J24" s="45" t="s">
        <v>35</v>
      </c>
      <c r="K24" s="45" t="s">
        <v>206</v>
      </c>
      <c r="L24" s="9"/>
      <c r="M24" s="9"/>
      <c r="N24" s="9">
        <f>$B24</f>
        <v>20</v>
      </c>
      <c r="O24" s="9"/>
      <c r="P24" s="9"/>
      <c r="Q24" s="9"/>
      <c r="R24" s="32"/>
      <c r="S24" s="9"/>
      <c r="T24" s="9"/>
      <c r="U24" s="9">
        <f>$D24</f>
        <v>9</v>
      </c>
      <c r="V24" s="9"/>
      <c r="W24" s="9"/>
      <c r="X24" s="9"/>
    </row>
    <row r="25" spans="1:24" ht="14.4" x14ac:dyDescent="0.3">
      <c r="A25" s="45">
        <v>21</v>
      </c>
      <c r="B25" s="45">
        <v>21</v>
      </c>
      <c r="C25" s="45">
        <v>1</v>
      </c>
      <c r="D25" s="45">
        <v>10</v>
      </c>
      <c r="E25" s="1">
        <v>301</v>
      </c>
      <c r="F25" s="57">
        <v>2.5347222222222222E-2</v>
      </c>
      <c r="G25" s="44" t="s">
        <v>246</v>
      </c>
      <c r="H25" s="44" t="s">
        <v>247</v>
      </c>
      <c r="I25" s="45" t="s">
        <v>219</v>
      </c>
      <c r="J25" s="45" t="s">
        <v>28</v>
      </c>
      <c r="K25" s="45" t="s">
        <v>206</v>
      </c>
      <c r="L25" s="9"/>
      <c r="M25" s="9"/>
      <c r="N25" s="9"/>
      <c r="O25" s="9"/>
      <c r="P25" s="9">
        <f>$B25</f>
        <v>21</v>
      </c>
      <c r="Q25" s="9"/>
      <c r="R25" s="32"/>
      <c r="S25" s="9"/>
      <c r="T25" s="9"/>
      <c r="U25" s="9"/>
      <c r="V25" s="9"/>
      <c r="W25" s="9">
        <f>$D25</f>
        <v>10</v>
      </c>
      <c r="X25" s="9"/>
    </row>
    <row r="26" spans="1:24" ht="14.4" x14ac:dyDescent="0.3">
      <c r="A26" s="45">
        <v>22</v>
      </c>
      <c r="B26" s="45">
        <v>22</v>
      </c>
      <c r="C26" s="45"/>
      <c r="D26" s="45"/>
      <c r="E26" s="1">
        <v>184</v>
      </c>
      <c r="F26" s="57">
        <v>2.5451388888888888E-2</v>
      </c>
      <c r="G26" s="44" t="s">
        <v>216</v>
      </c>
      <c r="H26" s="44" t="s">
        <v>250</v>
      </c>
      <c r="I26" s="45" t="s">
        <v>59</v>
      </c>
      <c r="J26" s="45" t="s">
        <v>1</v>
      </c>
      <c r="K26" s="45" t="s">
        <v>206</v>
      </c>
      <c r="L26" s="9"/>
      <c r="M26" s="9"/>
      <c r="N26" s="9"/>
      <c r="O26" s="9">
        <f>$B26</f>
        <v>22</v>
      </c>
      <c r="P26" s="9"/>
      <c r="Q26" s="9"/>
      <c r="R26" s="32"/>
      <c r="S26" s="9"/>
      <c r="T26" s="9"/>
      <c r="U26" s="9"/>
      <c r="V26" s="9"/>
      <c r="W26" s="9"/>
      <c r="X26" s="9"/>
    </row>
    <row r="27" spans="1:24" ht="14.4" x14ac:dyDescent="0.3">
      <c r="A27" s="45">
        <v>23</v>
      </c>
      <c r="B27" s="45">
        <v>23</v>
      </c>
      <c r="C27" s="45"/>
      <c r="D27" s="45"/>
      <c r="E27" s="1">
        <v>312</v>
      </c>
      <c r="F27" s="57">
        <v>2.5509259259259256E-2</v>
      </c>
      <c r="G27" s="44" t="s">
        <v>455</v>
      </c>
      <c r="H27" s="44" t="s">
        <v>442</v>
      </c>
      <c r="I27" s="45" t="s">
        <v>59</v>
      </c>
      <c r="J27" s="45" t="s">
        <v>28</v>
      </c>
      <c r="K27" s="45" t="s">
        <v>206</v>
      </c>
      <c r="L27" s="9"/>
      <c r="M27" s="9"/>
      <c r="N27" s="9"/>
      <c r="O27" s="9"/>
      <c r="P27" s="9">
        <f>$B27</f>
        <v>23</v>
      </c>
      <c r="Q27" s="9"/>
      <c r="R27" s="32"/>
      <c r="S27" s="9"/>
      <c r="T27" s="9"/>
      <c r="U27" s="9"/>
      <c r="V27" s="9"/>
      <c r="W27" s="9"/>
      <c r="X27" s="9"/>
    </row>
    <row r="28" spans="1:24" ht="14.4" x14ac:dyDescent="0.3">
      <c r="A28" s="45">
        <v>24</v>
      </c>
      <c r="B28" s="45">
        <v>24</v>
      </c>
      <c r="C28" s="45"/>
      <c r="D28" s="45"/>
      <c r="E28" s="1">
        <v>182</v>
      </c>
      <c r="F28" s="57">
        <v>2.5520833333333333E-2</v>
      </c>
      <c r="G28" s="44" t="s">
        <v>456</v>
      </c>
      <c r="H28" s="44" t="s">
        <v>326</v>
      </c>
      <c r="I28" s="45" t="s">
        <v>59</v>
      </c>
      <c r="J28" s="45" t="s">
        <v>1</v>
      </c>
      <c r="K28" s="45" t="s">
        <v>206</v>
      </c>
      <c r="L28" s="9"/>
      <c r="M28" s="9"/>
      <c r="N28" s="9"/>
      <c r="O28" s="9">
        <f>$B28</f>
        <v>24</v>
      </c>
      <c r="P28" s="9"/>
      <c r="Q28" s="9"/>
      <c r="R28" s="32"/>
      <c r="S28" s="9"/>
      <c r="T28" s="9"/>
      <c r="U28" s="9"/>
      <c r="V28" s="9"/>
      <c r="W28" s="9"/>
      <c r="X28" s="9"/>
    </row>
    <row r="29" spans="1:24" ht="14.4" x14ac:dyDescent="0.3">
      <c r="A29" s="45">
        <v>25</v>
      </c>
      <c r="B29" s="45">
        <v>25</v>
      </c>
      <c r="C29" s="45"/>
      <c r="D29" s="45"/>
      <c r="E29" s="1">
        <v>1014</v>
      </c>
      <c r="F29" s="57">
        <v>2.554398148148148E-2</v>
      </c>
      <c r="G29" s="44" t="s">
        <v>242</v>
      </c>
      <c r="H29" s="44" t="s">
        <v>243</v>
      </c>
      <c r="I29" s="45" t="s">
        <v>59</v>
      </c>
      <c r="J29" s="45" t="s">
        <v>47</v>
      </c>
      <c r="K29" s="45" t="s">
        <v>206</v>
      </c>
      <c r="L29" s="9">
        <f>$B29</f>
        <v>25</v>
      </c>
      <c r="M29" s="9"/>
      <c r="N29" s="9"/>
      <c r="O29" s="9"/>
      <c r="P29" s="9"/>
      <c r="Q29" s="9"/>
      <c r="R29" s="32"/>
      <c r="S29" s="9"/>
      <c r="T29" s="9"/>
      <c r="U29" s="9"/>
      <c r="V29" s="9"/>
      <c r="W29" s="9"/>
      <c r="X29" s="9"/>
    </row>
    <row r="30" spans="1:24" ht="14.4" x14ac:dyDescent="0.3">
      <c r="A30" s="45">
        <v>26</v>
      </c>
      <c r="B30" s="45">
        <v>26</v>
      </c>
      <c r="C30" s="45">
        <v>10</v>
      </c>
      <c r="D30" s="45">
        <v>11</v>
      </c>
      <c r="E30" s="1">
        <v>156</v>
      </c>
      <c r="F30" s="57">
        <v>2.5578703703703704E-2</v>
      </c>
      <c r="G30" s="44" t="s">
        <v>248</v>
      </c>
      <c r="H30" s="44" t="s">
        <v>246</v>
      </c>
      <c r="I30" s="45" t="s">
        <v>209</v>
      </c>
      <c r="J30" s="45" t="s">
        <v>1</v>
      </c>
      <c r="K30" s="45" t="s">
        <v>206</v>
      </c>
      <c r="L30" s="9"/>
      <c r="M30" s="9"/>
      <c r="N30" s="9"/>
      <c r="O30" s="9">
        <f>$B30</f>
        <v>26</v>
      </c>
      <c r="P30" s="9"/>
      <c r="Q30" s="9"/>
      <c r="R30" s="32"/>
      <c r="S30" s="9"/>
      <c r="T30" s="9"/>
      <c r="U30" s="9"/>
      <c r="V30" s="9">
        <f>$D30</f>
        <v>11</v>
      </c>
      <c r="W30" s="9"/>
      <c r="X30" s="9"/>
    </row>
    <row r="31" spans="1:24" ht="14.4" x14ac:dyDescent="0.3">
      <c r="A31" s="45">
        <v>27</v>
      </c>
      <c r="B31" s="45">
        <v>27</v>
      </c>
      <c r="C31" s="45">
        <v>2</v>
      </c>
      <c r="D31" s="45">
        <v>12</v>
      </c>
      <c r="E31" s="1">
        <v>325</v>
      </c>
      <c r="F31" s="57">
        <v>2.5671296296296296E-2</v>
      </c>
      <c r="G31" s="44" t="s">
        <v>254</v>
      </c>
      <c r="H31" s="44" t="s">
        <v>155</v>
      </c>
      <c r="I31" s="45" t="s">
        <v>219</v>
      </c>
      <c r="J31" s="45" t="s">
        <v>28</v>
      </c>
      <c r="K31" s="45" t="s">
        <v>206</v>
      </c>
      <c r="L31" s="9"/>
      <c r="M31" s="9"/>
      <c r="N31" s="9"/>
      <c r="O31" s="9"/>
      <c r="P31" s="9">
        <f>$B31</f>
        <v>27</v>
      </c>
      <c r="Q31" s="9"/>
      <c r="R31" s="32"/>
      <c r="S31" s="9"/>
      <c r="T31" s="9"/>
      <c r="U31" s="9"/>
      <c r="V31" s="9"/>
      <c r="W31" s="9">
        <f>$D31</f>
        <v>12</v>
      </c>
      <c r="X31" s="9"/>
    </row>
    <row r="32" spans="1:24" ht="14.4" x14ac:dyDescent="0.3">
      <c r="A32" s="45">
        <v>28</v>
      </c>
      <c r="B32" s="45">
        <v>28</v>
      </c>
      <c r="C32" s="45">
        <v>11</v>
      </c>
      <c r="D32" s="45">
        <v>13</v>
      </c>
      <c r="E32" s="1">
        <v>934</v>
      </c>
      <c r="F32" s="57">
        <v>2.5740740740740741E-2</v>
      </c>
      <c r="G32" s="44" t="s">
        <v>317</v>
      </c>
      <c r="H32" s="44" t="s">
        <v>476</v>
      </c>
      <c r="I32" s="45" t="s">
        <v>209</v>
      </c>
      <c r="J32" s="45" t="s">
        <v>48</v>
      </c>
      <c r="K32" s="45" t="s">
        <v>206</v>
      </c>
      <c r="L32" s="9"/>
      <c r="M32" s="9"/>
      <c r="N32" s="9"/>
      <c r="O32" s="9"/>
      <c r="P32" s="9"/>
      <c r="Q32" s="9">
        <f>$B32</f>
        <v>28</v>
      </c>
      <c r="R32" s="32"/>
      <c r="S32" s="9"/>
      <c r="T32" s="9"/>
      <c r="U32" s="9"/>
      <c r="V32" s="9"/>
      <c r="W32" s="9"/>
      <c r="X32" s="9">
        <f>$D32</f>
        <v>13</v>
      </c>
    </row>
    <row r="33" spans="1:24" ht="14.4" x14ac:dyDescent="0.3">
      <c r="A33" s="45">
        <v>29</v>
      </c>
      <c r="B33" s="45">
        <v>29</v>
      </c>
      <c r="C33" s="45"/>
      <c r="D33" s="45"/>
      <c r="E33" s="1">
        <v>198</v>
      </c>
      <c r="F33" s="57">
        <v>2.5868055555555554E-2</v>
      </c>
      <c r="G33" s="44" t="s">
        <v>230</v>
      </c>
      <c r="H33" s="44" t="s">
        <v>231</v>
      </c>
      <c r="I33" s="45" t="s">
        <v>59</v>
      </c>
      <c r="J33" s="45" t="s">
        <v>1</v>
      </c>
      <c r="K33" s="45" t="s">
        <v>206</v>
      </c>
      <c r="L33" s="9"/>
      <c r="M33" s="9"/>
      <c r="N33" s="9"/>
      <c r="O33" s="9">
        <f>$B33</f>
        <v>29</v>
      </c>
      <c r="P33" s="9"/>
      <c r="Q33" s="9"/>
      <c r="R33" s="32"/>
      <c r="S33" s="9"/>
      <c r="T33" s="9"/>
      <c r="U33" s="9"/>
      <c r="V33" s="9"/>
      <c r="W33" s="9"/>
      <c r="X33" s="9"/>
    </row>
    <row r="34" spans="1:24" ht="14.4" x14ac:dyDescent="0.3">
      <c r="A34" s="45">
        <v>30</v>
      </c>
      <c r="B34" s="45">
        <v>30</v>
      </c>
      <c r="C34" s="45"/>
      <c r="D34" s="45"/>
      <c r="E34" s="1">
        <v>422</v>
      </c>
      <c r="F34" s="57">
        <v>2.5891203703703701E-2</v>
      </c>
      <c r="G34" s="44" t="s">
        <v>249</v>
      </c>
      <c r="H34" s="44" t="s">
        <v>153</v>
      </c>
      <c r="I34" s="45" t="s">
        <v>59</v>
      </c>
      <c r="J34" s="45" t="s">
        <v>28</v>
      </c>
      <c r="K34" s="45" t="s">
        <v>206</v>
      </c>
      <c r="L34" s="9"/>
      <c r="M34" s="9"/>
      <c r="N34" s="9"/>
      <c r="O34" s="9"/>
      <c r="P34" s="9">
        <f>$B34</f>
        <v>30</v>
      </c>
      <c r="Q34" s="9"/>
      <c r="R34" s="32"/>
      <c r="S34" s="9"/>
      <c r="T34" s="9"/>
      <c r="U34" s="9"/>
      <c r="V34" s="9"/>
      <c r="W34" s="9"/>
      <c r="X34" s="9"/>
    </row>
    <row r="35" spans="1:24" ht="14.4" x14ac:dyDescent="0.3">
      <c r="A35" s="45">
        <v>31</v>
      </c>
      <c r="B35" s="45">
        <v>31</v>
      </c>
      <c r="C35" s="45"/>
      <c r="D35" s="45"/>
      <c r="E35" s="1">
        <v>127</v>
      </c>
      <c r="F35" s="57">
        <v>2.5937499999999999E-2</v>
      </c>
      <c r="G35" s="44" t="s">
        <v>148</v>
      </c>
      <c r="H35" s="44" t="s">
        <v>457</v>
      </c>
      <c r="I35" s="45" t="s">
        <v>59</v>
      </c>
      <c r="J35" s="45" t="s">
        <v>1</v>
      </c>
      <c r="K35" s="45" t="s">
        <v>206</v>
      </c>
      <c r="L35" s="9"/>
      <c r="M35" s="9"/>
      <c r="N35" s="9"/>
      <c r="O35" s="9">
        <f>$B35</f>
        <v>31</v>
      </c>
      <c r="P35" s="9"/>
      <c r="Q35" s="9"/>
      <c r="R35" s="32"/>
      <c r="S35" s="9"/>
      <c r="T35" s="9"/>
      <c r="U35" s="9"/>
      <c r="V35" s="9"/>
      <c r="W35" s="9"/>
      <c r="X35" s="9"/>
    </row>
    <row r="36" spans="1:24" ht="14.4" x14ac:dyDescent="0.3">
      <c r="A36" s="45">
        <v>32</v>
      </c>
      <c r="B36" s="45">
        <v>32</v>
      </c>
      <c r="C36" s="45"/>
      <c r="D36" s="45"/>
      <c r="E36" s="1">
        <v>337</v>
      </c>
      <c r="F36" s="57">
        <v>2.6018518518518517E-2</v>
      </c>
      <c r="G36" s="44" t="s">
        <v>220</v>
      </c>
      <c r="H36" s="44" t="s">
        <v>221</v>
      </c>
      <c r="I36" s="45" t="s">
        <v>59</v>
      </c>
      <c r="J36" s="45" t="s">
        <v>28</v>
      </c>
      <c r="K36" s="45" t="s">
        <v>206</v>
      </c>
      <c r="L36" s="9"/>
      <c r="M36" s="9"/>
      <c r="N36" s="9"/>
      <c r="O36" s="9"/>
      <c r="P36" s="9">
        <f>$B36</f>
        <v>32</v>
      </c>
      <c r="Q36" s="9"/>
      <c r="R36" s="32"/>
      <c r="S36" s="9"/>
      <c r="T36" s="9"/>
      <c r="U36" s="9"/>
      <c r="V36" s="9"/>
      <c r="W36" s="9"/>
      <c r="X36" s="9"/>
    </row>
    <row r="37" spans="1:24" ht="14.4" x14ac:dyDescent="0.3">
      <c r="A37" s="45">
        <v>33</v>
      </c>
      <c r="B37" s="45">
        <v>33</v>
      </c>
      <c r="C37" s="45">
        <v>12</v>
      </c>
      <c r="D37" s="45">
        <v>14</v>
      </c>
      <c r="E37" s="1">
        <v>352</v>
      </c>
      <c r="F37" s="57">
        <v>2.6018518518518517E-2</v>
      </c>
      <c r="G37" s="44" t="s">
        <v>272</v>
      </c>
      <c r="H37" s="44" t="s">
        <v>273</v>
      </c>
      <c r="I37" s="45" t="s">
        <v>209</v>
      </c>
      <c r="J37" s="45" t="s">
        <v>28</v>
      </c>
      <c r="K37" s="45" t="s">
        <v>206</v>
      </c>
      <c r="L37" s="9"/>
      <c r="M37" s="9"/>
      <c r="N37" s="9"/>
      <c r="O37" s="9"/>
      <c r="P37" s="9">
        <f>$B37</f>
        <v>33</v>
      </c>
      <c r="Q37" s="9"/>
      <c r="R37" s="32"/>
      <c r="S37" s="9"/>
      <c r="T37" s="9"/>
      <c r="U37" s="9"/>
      <c r="V37" s="9"/>
      <c r="W37" s="9">
        <f>$D37</f>
        <v>14</v>
      </c>
      <c r="X37" s="9"/>
    </row>
    <row r="38" spans="1:24" ht="14.4" x14ac:dyDescent="0.3">
      <c r="A38" s="45">
        <v>34</v>
      </c>
      <c r="B38" s="45">
        <v>34</v>
      </c>
      <c r="C38" s="45"/>
      <c r="D38" s="45"/>
      <c r="E38" s="1">
        <v>129</v>
      </c>
      <c r="F38" s="57">
        <v>2.6041666666666668E-2</v>
      </c>
      <c r="G38" s="44" t="s">
        <v>261</v>
      </c>
      <c r="H38" s="44" t="s">
        <v>262</v>
      </c>
      <c r="I38" s="45" t="s">
        <v>59</v>
      </c>
      <c r="J38" s="45" t="s">
        <v>1</v>
      </c>
      <c r="K38" s="45" t="s">
        <v>206</v>
      </c>
      <c r="L38" s="9"/>
      <c r="M38" s="9"/>
      <c r="N38" s="9"/>
      <c r="O38" s="9">
        <f>$B38</f>
        <v>34</v>
      </c>
      <c r="P38" s="9"/>
      <c r="Q38" s="9"/>
      <c r="R38" s="32"/>
      <c r="S38" s="9"/>
      <c r="T38" s="9"/>
      <c r="U38" s="9"/>
      <c r="V38" s="9"/>
      <c r="W38" s="9"/>
      <c r="X38" s="9"/>
    </row>
    <row r="39" spans="1:24" ht="14.4" x14ac:dyDescent="0.3">
      <c r="A39" s="45">
        <v>35</v>
      </c>
      <c r="B39" s="45">
        <v>35</v>
      </c>
      <c r="C39" s="45"/>
      <c r="D39" s="45"/>
      <c r="E39" s="1">
        <v>360</v>
      </c>
      <c r="F39" s="57">
        <v>2.6053240740740741E-2</v>
      </c>
      <c r="G39" s="44" t="s">
        <v>205</v>
      </c>
      <c r="H39" s="44" t="s">
        <v>255</v>
      </c>
      <c r="I39" s="45" t="s">
        <v>59</v>
      </c>
      <c r="J39" s="45" t="s">
        <v>28</v>
      </c>
      <c r="K39" s="45" t="s">
        <v>206</v>
      </c>
      <c r="L39" s="9"/>
      <c r="M39" s="9"/>
      <c r="N39" s="9"/>
      <c r="O39" s="9"/>
      <c r="P39" s="9">
        <f>$B39</f>
        <v>35</v>
      </c>
      <c r="Q39" s="9"/>
      <c r="R39" s="32"/>
      <c r="S39" s="9"/>
      <c r="T39" s="9"/>
      <c r="U39" s="9"/>
      <c r="V39" s="9"/>
      <c r="W39" s="9"/>
      <c r="X39" s="9"/>
    </row>
    <row r="40" spans="1:24" ht="14.4" x14ac:dyDescent="0.3">
      <c r="A40" s="45">
        <v>36</v>
      </c>
      <c r="B40" s="45">
        <v>36</v>
      </c>
      <c r="C40" s="45">
        <v>13</v>
      </c>
      <c r="D40" s="45">
        <v>15</v>
      </c>
      <c r="E40" s="1">
        <v>394</v>
      </c>
      <c r="F40" s="57">
        <v>2.6180555555555554E-2</v>
      </c>
      <c r="G40" s="44" t="s">
        <v>233</v>
      </c>
      <c r="H40" s="44" t="s">
        <v>108</v>
      </c>
      <c r="I40" s="45" t="s">
        <v>209</v>
      </c>
      <c r="J40" s="45" t="s">
        <v>28</v>
      </c>
      <c r="K40" s="45" t="s">
        <v>206</v>
      </c>
      <c r="L40" s="9"/>
      <c r="M40" s="9"/>
      <c r="N40" s="9"/>
      <c r="O40" s="9"/>
      <c r="P40" s="9">
        <f>$B40</f>
        <v>36</v>
      </c>
      <c r="Q40" s="9"/>
      <c r="R40" s="32"/>
      <c r="S40" s="9"/>
      <c r="T40" s="9"/>
      <c r="U40" s="9"/>
      <c r="V40" s="9"/>
      <c r="W40" s="9">
        <f>$D40</f>
        <v>15</v>
      </c>
      <c r="X40" s="9"/>
    </row>
    <row r="41" spans="1:24" ht="14.4" x14ac:dyDescent="0.3">
      <c r="A41" s="45">
        <v>37</v>
      </c>
      <c r="B41" s="45">
        <v>37</v>
      </c>
      <c r="C41" s="45">
        <v>14</v>
      </c>
      <c r="D41" s="45">
        <v>16</v>
      </c>
      <c r="E41" s="1">
        <v>535</v>
      </c>
      <c r="F41" s="57">
        <v>2.6215277777777778E-2</v>
      </c>
      <c r="G41" s="44" t="s">
        <v>259</v>
      </c>
      <c r="H41" s="44" t="s">
        <v>260</v>
      </c>
      <c r="I41" s="45" t="s">
        <v>209</v>
      </c>
      <c r="J41" s="45" t="s">
        <v>35</v>
      </c>
      <c r="K41" s="45" t="s">
        <v>206</v>
      </c>
      <c r="L41" s="9"/>
      <c r="M41" s="9"/>
      <c r="N41" s="9">
        <f>$B41</f>
        <v>37</v>
      </c>
      <c r="O41" s="9"/>
      <c r="P41" s="9"/>
      <c r="Q41" s="9"/>
      <c r="R41" s="32"/>
      <c r="S41" s="9"/>
      <c r="T41" s="9"/>
      <c r="U41" s="9">
        <f>$D41</f>
        <v>16</v>
      </c>
      <c r="V41" s="9"/>
      <c r="W41" s="9"/>
      <c r="X41" s="9"/>
    </row>
    <row r="42" spans="1:24" ht="14.4" x14ac:dyDescent="0.3">
      <c r="A42" s="45">
        <v>38</v>
      </c>
      <c r="B42" s="45">
        <v>38</v>
      </c>
      <c r="C42" s="45"/>
      <c r="D42" s="45"/>
      <c r="E42" s="1">
        <v>1028</v>
      </c>
      <c r="F42" s="57">
        <v>2.6342592592592591E-2</v>
      </c>
      <c r="G42" s="44" t="s">
        <v>236</v>
      </c>
      <c r="H42" s="44" t="s">
        <v>458</v>
      </c>
      <c r="I42" s="45" t="s">
        <v>59</v>
      </c>
      <c r="J42" s="45" t="s">
        <v>47</v>
      </c>
      <c r="K42" s="45" t="s">
        <v>206</v>
      </c>
      <c r="L42" s="9">
        <f>$B42</f>
        <v>38</v>
      </c>
      <c r="M42" s="9"/>
      <c r="N42" s="9"/>
      <c r="O42" s="9"/>
      <c r="P42" s="9"/>
      <c r="Q42" s="9"/>
      <c r="R42" s="32"/>
      <c r="S42" s="9"/>
      <c r="T42" s="9"/>
      <c r="U42" s="9"/>
      <c r="V42" s="9"/>
      <c r="W42" s="9"/>
      <c r="X42" s="9"/>
    </row>
    <row r="43" spans="1:24" ht="14.4" x14ac:dyDescent="0.3">
      <c r="A43" s="45">
        <v>39</v>
      </c>
      <c r="B43" s="45">
        <v>39</v>
      </c>
      <c r="C43" s="45">
        <v>15</v>
      </c>
      <c r="D43" s="45">
        <v>17</v>
      </c>
      <c r="E43" s="1">
        <v>185</v>
      </c>
      <c r="F43" s="57">
        <v>2.6365740740740738E-2</v>
      </c>
      <c r="G43" s="44" t="s">
        <v>267</v>
      </c>
      <c r="H43" s="44" t="s">
        <v>268</v>
      </c>
      <c r="I43" s="45" t="s">
        <v>209</v>
      </c>
      <c r="J43" s="45" t="s">
        <v>1</v>
      </c>
      <c r="K43" s="45" t="s">
        <v>206</v>
      </c>
      <c r="L43" s="9"/>
      <c r="M43" s="9"/>
      <c r="N43" s="9"/>
      <c r="O43" s="9">
        <f>$B43</f>
        <v>39</v>
      </c>
      <c r="P43" s="9"/>
      <c r="Q43" s="9"/>
      <c r="R43" s="32"/>
      <c r="S43" s="9"/>
      <c r="T43" s="9"/>
      <c r="U43" s="9"/>
      <c r="V43" s="9">
        <f>$D43</f>
        <v>17</v>
      </c>
      <c r="W43" s="9"/>
      <c r="X43" s="9"/>
    </row>
    <row r="44" spans="1:24" ht="14.4" x14ac:dyDescent="0.3">
      <c r="A44" s="45">
        <v>40</v>
      </c>
      <c r="B44" s="45">
        <v>40</v>
      </c>
      <c r="C44" s="45"/>
      <c r="D44" s="45"/>
      <c r="E44" s="1">
        <v>504</v>
      </c>
      <c r="F44" s="57">
        <v>2.6388888888888889E-2</v>
      </c>
      <c r="G44" s="44" t="s">
        <v>261</v>
      </c>
      <c r="H44" s="44" t="s">
        <v>459</v>
      </c>
      <c r="I44" s="45" t="s">
        <v>59</v>
      </c>
      <c r="J44" s="45" t="s">
        <v>39</v>
      </c>
      <c r="K44" s="45" t="s">
        <v>206</v>
      </c>
      <c r="L44" s="9"/>
      <c r="M44" s="9">
        <f>$B44</f>
        <v>40</v>
      </c>
      <c r="N44" s="9"/>
      <c r="O44" s="9"/>
      <c r="P44" s="9"/>
      <c r="Q44" s="9"/>
      <c r="R44" s="32"/>
      <c r="S44" s="9"/>
      <c r="T44" s="9"/>
      <c r="U44" s="9"/>
      <c r="V44" s="9"/>
      <c r="W44" s="9"/>
      <c r="X44" s="9"/>
    </row>
    <row r="45" spans="1:24" ht="14.4" x14ac:dyDescent="0.3">
      <c r="A45" s="45">
        <v>41</v>
      </c>
      <c r="B45" s="45">
        <v>41</v>
      </c>
      <c r="C45" s="45">
        <v>16</v>
      </c>
      <c r="D45" s="45">
        <v>18</v>
      </c>
      <c r="E45" s="1">
        <v>988</v>
      </c>
      <c r="F45" s="57">
        <v>2.6412037037037036E-2</v>
      </c>
      <c r="G45" s="44" t="s">
        <v>248</v>
      </c>
      <c r="H45" s="44" t="s">
        <v>253</v>
      </c>
      <c r="I45" s="45" t="s">
        <v>209</v>
      </c>
      <c r="J45" s="45" t="s">
        <v>47</v>
      </c>
      <c r="K45" s="45" t="s">
        <v>206</v>
      </c>
      <c r="L45" s="9">
        <f>$B45</f>
        <v>41</v>
      </c>
      <c r="M45" s="9"/>
      <c r="N45" s="9"/>
      <c r="O45" s="9"/>
      <c r="P45" s="9"/>
      <c r="Q45" s="9"/>
      <c r="R45" s="32"/>
      <c r="S45" s="9">
        <f>$D45</f>
        <v>18</v>
      </c>
      <c r="T45" s="9"/>
      <c r="U45" s="9"/>
      <c r="V45" s="9"/>
      <c r="W45" s="9"/>
      <c r="X45" s="9"/>
    </row>
    <row r="46" spans="1:24" ht="14.4" x14ac:dyDescent="0.3">
      <c r="A46" s="45">
        <v>42</v>
      </c>
      <c r="B46" s="45">
        <v>42</v>
      </c>
      <c r="C46" s="45"/>
      <c r="D46" s="45"/>
      <c r="E46" s="1">
        <v>2186</v>
      </c>
      <c r="F46" s="57">
        <v>2.6516203703703705E-2</v>
      </c>
      <c r="G46" s="44" t="s">
        <v>460</v>
      </c>
      <c r="H46" s="44" t="s">
        <v>461</v>
      </c>
      <c r="I46" s="45" t="s">
        <v>59</v>
      </c>
      <c r="J46" s="45" t="s">
        <v>35</v>
      </c>
      <c r="K46" s="45" t="s">
        <v>206</v>
      </c>
      <c r="L46" s="9"/>
      <c r="M46" s="9"/>
      <c r="N46" s="9">
        <f>$B46</f>
        <v>42</v>
      </c>
      <c r="O46" s="9"/>
      <c r="P46" s="9"/>
      <c r="Q46" s="9"/>
      <c r="R46" s="32"/>
      <c r="S46" s="9"/>
      <c r="T46" s="9"/>
      <c r="U46" s="9"/>
      <c r="V46" s="9"/>
      <c r="W46" s="9"/>
      <c r="X46" s="9"/>
    </row>
    <row r="47" spans="1:24" ht="14.4" x14ac:dyDescent="0.3">
      <c r="A47" s="45">
        <v>43</v>
      </c>
      <c r="B47" s="45">
        <v>43</v>
      </c>
      <c r="C47" s="45">
        <v>3</v>
      </c>
      <c r="D47" s="45">
        <v>19</v>
      </c>
      <c r="E47" s="1">
        <v>1027</v>
      </c>
      <c r="F47" s="57">
        <v>2.6550925925925926E-2</v>
      </c>
      <c r="G47" s="44" t="s">
        <v>340</v>
      </c>
      <c r="H47" s="44" t="s">
        <v>477</v>
      </c>
      <c r="I47" s="45" t="s">
        <v>219</v>
      </c>
      <c r="J47" s="45" t="s">
        <v>47</v>
      </c>
      <c r="K47" s="45" t="s">
        <v>206</v>
      </c>
      <c r="L47" s="9">
        <f>$B47</f>
        <v>43</v>
      </c>
      <c r="M47" s="9"/>
      <c r="N47" s="9"/>
      <c r="O47" s="9"/>
      <c r="P47" s="9"/>
      <c r="Q47" s="9"/>
      <c r="R47" s="32"/>
      <c r="S47" s="9">
        <f>$D47</f>
        <v>19</v>
      </c>
      <c r="T47" s="9"/>
      <c r="U47" s="9"/>
      <c r="V47" s="9"/>
      <c r="W47" s="9"/>
      <c r="X47" s="9"/>
    </row>
    <row r="48" spans="1:24" ht="14.4" x14ac:dyDescent="0.3">
      <c r="A48" s="45">
        <v>45</v>
      </c>
      <c r="B48" s="45">
        <v>44</v>
      </c>
      <c r="C48" s="45">
        <v>17</v>
      </c>
      <c r="D48" s="45">
        <v>20</v>
      </c>
      <c r="E48" s="1">
        <v>544</v>
      </c>
      <c r="F48" s="57">
        <v>2.6597222222222223E-2</v>
      </c>
      <c r="G48" s="44" t="s">
        <v>276</v>
      </c>
      <c r="H48" s="44" t="s">
        <v>277</v>
      </c>
      <c r="I48" s="45" t="s">
        <v>209</v>
      </c>
      <c r="J48" s="45" t="s">
        <v>35</v>
      </c>
      <c r="K48" s="45" t="s">
        <v>206</v>
      </c>
      <c r="L48" s="9"/>
      <c r="M48" s="9"/>
      <c r="N48" s="9">
        <f>$B48</f>
        <v>44</v>
      </c>
      <c r="O48" s="9"/>
      <c r="P48" s="9"/>
      <c r="Q48" s="9"/>
      <c r="R48" s="32"/>
      <c r="S48" s="9"/>
      <c r="T48" s="9"/>
      <c r="U48" s="9">
        <f>$D48</f>
        <v>20</v>
      </c>
      <c r="V48" s="9"/>
      <c r="W48" s="9"/>
      <c r="X48" s="9"/>
    </row>
    <row r="49" spans="1:24" ht="14.4" x14ac:dyDescent="0.3">
      <c r="A49" s="45">
        <v>46</v>
      </c>
      <c r="B49" s="45">
        <v>45</v>
      </c>
      <c r="C49" s="45"/>
      <c r="D49" s="45"/>
      <c r="E49" s="1">
        <v>569</v>
      </c>
      <c r="F49" s="57">
        <v>2.6631944444444444E-2</v>
      </c>
      <c r="G49" s="44" t="s">
        <v>269</v>
      </c>
      <c r="H49" s="44" t="s">
        <v>270</v>
      </c>
      <c r="I49" s="45" t="s">
        <v>59</v>
      </c>
      <c r="J49" s="45" t="s">
        <v>35</v>
      </c>
      <c r="K49" s="45" t="s">
        <v>206</v>
      </c>
      <c r="L49" s="9"/>
      <c r="M49" s="9"/>
      <c r="N49" s="9">
        <f>$B49</f>
        <v>45</v>
      </c>
      <c r="O49" s="9"/>
      <c r="P49" s="9"/>
      <c r="Q49" s="9"/>
      <c r="R49" s="32"/>
      <c r="S49" s="9"/>
      <c r="T49" s="9"/>
      <c r="U49" s="9"/>
      <c r="V49" s="9"/>
      <c r="W49" s="9"/>
      <c r="X49" s="9"/>
    </row>
    <row r="50" spans="1:24" ht="14.4" x14ac:dyDescent="0.3">
      <c r="A50" s="45">
        <v>47</v>
      </c>
      <c r="B50" s="45">
        <v>46</v>
      </c>
      <c r="C50" s="45"/>
      <c r="D50" s="45"/>
      <c r="E50" s="1">
        <v>563</v>
      </c>
      <c r="F50" s="57">
        <v>2.6689814814814816E-2</v>
      </c>
      <c r="G50" s="44" t="s">
        <v>454</v>
      </c>
      <c r="H50" s="44" t="s">
        <v>386</v>
      </c>
      <c r="I50" s="45" t="s">
        <v>59</v>
      </c>
      <c r="J50" s="45" t="s">
        <v>35</v>
      </c>
      <c r="K50" s="45" t="s">
        <v>206</v>
      </c>
      <c r="L50" s="9"/>
      <c r="M50" s="9"/>
      <c r="N50" s="9">
        <f>$B50</f>
        <v>46</v>
      </c>
      <c r="O50" s="9"/>
      <c r="P50" s="9"/>
      <c r="Q50" s="9"/>
      <c r="R50" s="32"/>
      <c r="S50" s="9"/>
      <c r="T50" s="9"/>
      <c r="U50" s="9"/>
      <c r="V50" s="9"/>
      <c r="W50" s="9"/>
      <c r="X50" s="9"/>
    </row>
    <row r="51" spans="1:24" ht="14.4" x14ac:dyDescent="0.3">
      <c r="A51" s="45">
        <v>48</v>
      </c>
      <c r="B51" s="45">
        <v>47</v>
      </c>
      <c r="C51" s="45"/>
      <c r="D51" s="45"/>
      <c r="E51" s="1">
        <v>186</v>
      </c>
      <c r="F51" s="57">
        <v>2.6724537037037036E-2</v>
      </c>
      <c r="G51" s="44" t="s">
        <v>294</v>
      </c>
      <c r="H51" s="44" t="s">
        <v>295</v>
      </c>
      <c r="I51" s="45" t="s">
        <v>59</v>
      </c>
      <c r="J51" s="45" t="s">
        <v>1</v>
      </c>
      <c r="K51" s="45" t="s">
        <v>206</v>
      </c>
      <c r="L51" s="9"/>
      <c r="M51" s="9"/>
      <c r="N51" s="9"/>
      <c r="O51" s="9">
        <f>$B51</f>
        <v>47</v>
      </c>
      <c r="P51" s="9"/>
      <c r="Q51" s="9"/>
      <c r="R51" s="32"/>
      <c r="S51" s="9"/>
      <c r="T51" s="9"/>
      <c r="U51" s="9"/>
      <c r="V51" s="9"/>
      <c r="W51" s="9"/>
      <c r="X51" s="9"/>
    </row>
    <row r="52" spans="1:24" ht="14.4" x14ac:dyDescent="0.3">
      <c r="A52" s="45">
        <v>49</v>
      </c>
      <c r="B52" s="45">
        <v>48</v>
      </c>
      <c r="C52" s="45"/>
      <c r="D52" s="45"/>
      <c r="E52" s="1">
        <v>539</v>
      </c>
      <c r="F52" s="57">
        <v>2.6875E-2</v>
      </c>
      <c r="G52" s="44" t="s">
        <v>283</v>
      </c>
      <c r="H52" s="44" t="s">
        <v>284</v>
      </c>
      <c r="I52" s="45" t="s">
        <v>59</v>
      </c>
      <c r="J52" s="45" t="s">
        <v>35</v>
      </c>
      <c r="K52" s="45" t="s">
        <v>206</v>
      </c>
      <c r="L52" s="9"/>
      <c r="M52" s="9"/>
      <c r="N52" s="9">
        <f>$B52</f>
        <v>48</v>
      </c>
      <c r="O52" s="9"/>
      <c r="P52" s="9"/>
      <c r="Q52" s="9"/>
      <c r="R52" s="32"/>
      <c r="S52" s="9"/>
      <c r="T52" s="9"/>
      <c r="U52" s="9"/>
      <c r="V52" s="9"/>
      <c r="W52" s="9"/>
      <c r="X52" s="9"/>
    </row>
    <row r="53" spans="1:24" ht="14.4" x14ac:dyDescent="0.3">
      <c r="A53" s="45">
        <v>50</v>
      </c>
      <c r="B53" s="45">
        <v>49</v>
      </c>
      <c r="C53" s="45"/>
      <c r="D53" s="45"/>
      <c r="E53" s="1">
        <v>125</v>
      </c>
      <c r="F53" s="57">
        <v>2.7060185185185184E-2</v>
      </c>
      <c r="G53" s="44" t="s">
        <v>256</v>
      </c>
      <c r="H53" s="44" t="s">
        <v>257</v>
      </c>
      <c r="I53" s="45" t="s">
        <v>59</v>
      </c>
      <c r="J53" s="45" t="s">
        <v>1</v>
      </c>
      <c r="K53" s="45" t="s">
        <v>206</v>
      </c>
      <c r="L53" s="9"/>
      <c r="M53" s="9"/>
      <c r="N53" s="9"/>
      <c r="O53" s="9">
        <f>$B53</f>
        <v>49</v>
      </c>
      <c r="P53" s="9"/>
      <c r="Q53" s="9"/>
      <c r="R53" s="32"/>
      <c r="S53" s="9"/>
      <c r="T53" s="9"/>
      <c r="U53" s="9"/>
      <c r="V53" s="9"/>
      <c r="W53" s="9"/>
      <c r="X53" s="9"/>
    </row>
    <row r="54" spans="1:24" ht="14.4" x14ac:dyDescent="0.3">
      <c r="A54" s="45">
        <v>51</v>
      </c>
      <c r="B54" s="45">
        <v>50</v>
      </c>
      <c r="C54" s="45"/>
      <c r="D54" s="45"/>
      <c r="E54" s="1">
        <v>638</v>
      </c>
      <c r="F54" s="57">
        <v>2.7060185185185184E-2</v>
      </c>
      <c r="G54" s="44" t="s">
        <v>274</v>
      </c>
      <c r="H54" s="44" t="s">
        <v>275</v>
      </c>
      <c r="I54" s="45" t="s">
        <v>59</v>
      </c>
      <c r="J54" s="45" t="s">
        <v>35</v>
      </c>
      <c r="K54" s="45" t="s">
        <v>206</v>
      </c>
      <c r="L54" s="9"/>
      <c r="M54" s="9"/>
      <c r="N54" s="9">
        <f>$B54</f>
        <v>50</v>
      </c>
      <c r="O54" s="9"/>
      <c r="P54" s="9"/>
      <c r="Q54" s="9"/>
      <c r="R54" s="32"/>
      <c r="S54" s="9"/>
      <c r="T54" s="9"/>
      <c r="U54" s="9"/>
      <c r="V54" s="9"/>
      <c r="W54" s="9"/>
      <c r="X54" s="9"/>
    </row>
    <row r="55" spans="1:24" ht="14.4" x14ac:dyDescent="0.3">
      <c r="A55" s="45">
        <v>52</v>
      </c>
      <c r="B55" s="45">
        <v>51</v>
      </c>
      <c r="C55" s="45">
        <v>4</v>
      </c>
      <c r="D55" s="45">
        <v>21</v>
      </c>
      <c r="E55" s="1">
        <v>890</v>
      </c>
      <c r="F55" s="57">
        <v>2.7141203703703706E-2</v>
      </c>
      <c r="G55" s="44" t="s">
        <v>263</v>
      </c>
      <c r="H55" s="44" t="s">
        <v>264</v>
      </c>
      <c r="I55" s="45" t="s">
        <v>219</v>
      </c>
      <c r="J55" s="45" t="s">
        <v>48</v>
      </c>
      <c r="K55" s="45" t="s">
        <v>206</v>
      </c>
      <c r="L55" s="9"/>
      <c r="M55" s="9"/>
      <c r="N55" s="9"/>
      <c r="O55" s="9"/>
      <c r="P55" s="9"/>
      <c r="Q55" s="9">
        <f>$B55</f>
        <v>51</v>
      </c>
      <c r="R55" s="32"/>
      <c r="S55" s="9"/>
      <c r="T55" s="9"/>
      <c r="U55" s="9"/>
      <c r="V55" s="9"/>
      <c r="W55" s="9"/>
      <c r="X55" s="9">
        <f>$D55</f>
        <v>21</v>
      </c>
    </row>
    <row r="56" spans="1:24" ht="14.4" x14ac:dyDescent="0.3">
      <c r="A56" s="45">
        <v>53</v>
      </c>
      <c r="B56" s="45">
        <v>52</v>
      </c>
      <c r="C56" s="45"/>
      <c r="D56" s="45"/>
      <c r="E56" s="1">
        <v>616</v>
      </c>
      <c r="F56" s="57">
        <v>2.7233796296296298E-2</v>
      </c>
      <c r="G56" s="44" t="s">
        <v>289</v>
      </c>
      <c r="H56" s="44" t="s">
        <v>98</v>
      </c>
      <c r="I56" s="45" t="s">
        <v>59</v>
      </c>
      <c r="J56" s="45" t="s">
        <v>35</v>
      </c>
      <c r="K56" s="45" t="s">
        <v>206</v>
      </c>
      <c r="L56" s="9"/>
      <c r="M56" s="9"/>
      <c r="N56" s="9">
        <f>$B56</f>
        <v>52</v>
      </c>
      <c r="O56" s="9"/>
      <c r="P56" s="9"/>
      <c r="Q56" s="9"/>
      <c r="R56" s="32"/>
      <c r="S56" s="9"/>
      <c r="T56" s="9"/>
      <c r="U56" s="9"/>
      <c r="V56" s="9"/>
      <c r="W56" s="9"/>
      <c r="X56" s="9"/>
    </row>
    <row r="57" spans="1:24" ht="14.4" x14ac:dyDescent="0.3">
      <c r="A57" s="45">
        <v>54</v>
      </c>
      <c r="B57" s="45">
        <v>53</v>
      </c>
      <c r="C57" s="45">
        <v>18</v>
      </c>
      <c r="D57" s="45">
        <v>22</v>
      </c>
      <c r="E57" s="1">
        <v>199</v>
      </c>
      <c r="F57" s="57">
        <v>2.7453703703703702E-2</v>
      </c>
      <c r="G57" s="44" t="s">
        <v>216</v>
      </c>
      <c r="H57" s="44" t="s">
        <v>478</v>
      </c>
      <c r="I57" s="45" t="s">
        <v>209</v>
      </c>
      <c r="J57" s="45" t="s">
        <v>1</v>
      </c>
      <c r="K57" s="45" t="s">
        <v>206</v>
      </c>
      <c r="L57" s="9"/>
      <c r="M57" s="9"/>
      <c r="N57" s="9"/>
      <c r="O57" s="9">
        <f>$B57</f>
        <v>53</v>
      </c>
      <c r="P57" s="9"/>
      <c r="Q57" s="9"/>
      <c r="R57" s="32"/>
      <c r="S57" s="9"/>
      <c r="T57" s="9"/>
      <c r="U57" s="9"/>
      <c r="V57" s="9">
        <f>$D57</f>
        <v>22</v>
      </c>
      <c r="W57" s="9"/>
      <c r="X57" s="9"/>
    </row>
    <row r="58" spans="1:24" ht="14.4" x14ac:dyDescent="0.3">
      <c r="A58" s="45">
        <v>55</v>
      </c>
      <c r="B58" s="45">
        <v>54</v>
      </c>
      <c r="C58" s="45">
        <v>5</v>
      </c>
      <c r="D58" s="45">
        <v>23</v>
      </c>
      <c r="E58" s="1">
        <v>493</v>
      </c>
      <c r="F58" s="57">
        <v>2.7453703703703702E-2</v>
      </c>
      <c r="G58" s="44" t="s">
        <v>479</v>
      </c>
      <c r="H58" s="44" t="s">
        <v>480</v>
      </c>
      <c r="I58" s="45" t="s">
        <v>219</v>
      </c>
      <c r="J58" s="45" t="s">
        <v>39</v>
      </c>
      <c r="K58" s="45" t="s">
        <v>206</v>
      </c>
      <c r="L58" s="9"/>
      <c r="M58" s="9">
        <f>$B58</f>
        <v>54</v>
      </c>
      <c r="N58" s="9"/>
      <c r="O58" s="9"/>
      <c r="P58" s="9"/>
      <c r="Q58" s="9"/>
      <c r="R58" s="32"/>
      <c r="S58" s="9"/>
      <c r="T58" s="9">
        <f>$D58</f>
        <v>23</v>
      </c>
      <c r="U58" s="9"/>
      <c r="V58" s="9"/>
      <c r="W58" s="9"/>
      <c r="X58" s="9"/>
    </row>
    <row r="59" spans="1:24" ht="14.4" x14ac:dyDescent="0.3">
      <c r="A59" s="45">
        <v>56</v>
      </c>
      <c r="B59" s="45">
        <v>55</v>
      </c>
      <c r="C59" s="45"/>
      <c r="D59" s="45"/>
      <c r="E59" s="1">
        <v>2190</v>
      </c>
      <c r="F59" s="57">
        <v>2.75E-2</v>
      </c>
      <c r="G59" s="44" t="s">
        <v>462</v>
      </c>
      <c r="H59" s="44" t="s">
        <v>463</v>
      </c>
      <c r="I59" s="45" t="s">
        <v>59</v>
      </c>
      <c r="J59" s="45" t="s">
        <v>35</v>
      </c>
      <c r="K59" s="45" t="s">
        <v>206</v>
      </c>
      <c r="L59" s="9"/>
      <c r="M59" s="9"/>
      <c r="N59" s="9">
        <f>$B59</f>
        <v>55</v>
      </c>
      <c r="O59" s="9"/>
      <c r="P59" s="9"/>
      <c r="Q59" s="9"/>
      <c r="R59" s="32"/>
      <c r="S59" s="9"/>
      <c r="T59" s="9"/>
      <c r="U59" s="9"/>
      <c r="V59" s="9"/>
      <c r="W59" s="9"/>
      <c r="X59" s="9"/>
    </row>
    <row r="60" spans="1:24" ht="14.4" x14ac:dyDescent="0.3">
      <c r="A60" s="45">
        <v>57</v>
      </c>
      <c r="B60" s="45">
        <v>56</v>
      </c>
      <c r="C60" s="45"/>
      <c r="D60" s="45"/>
      <c r="E60" s="1">
        <v>565</v>
      </c>
      <c r="F60" s="57">
        <v>2.7523148148148147E-2</v>
      </c>
      <c r="G60" s="44" t="s">
        <v>279</v>
      </c>
      <c r="H60" s="44" t="s">
        <v>280</v>
      </c>
      <c r="I60" s="45" t="s">
        <v>59</v>
      </c>
      <c r="J60" s="45" t="s">
        <v>35</v>
      </c>
      <c r="K60" s="45" t="s">
        <v>206</v>
      </c>
      <c r="L60" s="9"/>
      <c r="M60" s="9"/>
      <c r="N60" s="9">
        <f>$B60</f>
        <v>56</v>
      </c>
      <c r="O60" s="9"/>
      <c r="P60" s="9"/>
      <c r="Q60" s="9"/>
      <c r="R60" s="32"/>
      <c r="S60" s="9"/>
      <c r="T60" s="9"/>
      <c r="U60" s="9"/>
      <c r="V60" s="9"/>
      <c r="W60" s="9"/>
      <c r="X60" s="9"/>
    </row>
    <row r="61" spans="1:24" ht="14.4" x14ac:dyDescent="0.3">
      <c r="A61" s="45">
        <v>58</v>
      </c>
      <c r="B61" s="45">
        <v>57</v>
      </c>
      <c r="C61" s="45">
        <v>6</v>
      </c>
      <c r="D61" s="45">
        <v>24</v>
      </c>
      <c r="E61" s="1">
        <v>601</v>
      </c>
      <c r="F61" s="57">
        <v>2.7592592592592592E-2</v>
      </c>
      <c r="G61" s="44" t="s">
        <v>246</v>
      </c>
      <c r="H61" s="44" t="s">
        <v>481</v>
      </c>
      <c r="I61" s="45" t="s">
        <v>219</v>
      </c>
      <c r="J61" s="45" t="s">
        <v>35</v>
      </c>
      <c r="K61" s="45" t="s">
        <v>206</v>
      </c>
      <c r="L61" s="9"/>
      <c r="M61" s="9"/>
      <c r="N61" s="9">
        <f>$B61</f>
        <v>57</v>
      </c>
      <c r="O61" s="9"/>
      <c r="P61" s="9"/>
      <c r="Q61" s="9"/>
      <c r="R61" s="32"/>
      <c r="S61" s="9"/>
      <c r="T61" s="9"/>
      <c r="U61" s="9">
        <f>$D61</f>
        <v>24</v>
      </c>
      <c r="V61" s="9"/>
      <c r="W61" s="9"/>
      <c r="X61" s="9"/>
    </row>
    <row r="62" spans="1:24" ht="14.4" x14ac:dyDescent="0.3">
      <c r="A62" s="45">
        <v>59</v>
      </c>
      <c r="B62" s="45">
        <v>58</v>
      </c>
      <c r="C62" s="45">
        <v>19</v>
      </c>
      <c r="D62" s="45">
        <v>25</v>
      </c>
      <c r="E62" s="1">
        <v>344</v>
      </c>
      <c r="F62" s="57">
        <v>2.763888888888889E-2</v>
      </c>
      <c r="G62" s="44" t="s">
        <v>265</v>
      </c>
      <c r="H62" s="44" t="s">
        <v>266</v>
      </c>
      <c r="I62" s="45" t="s">
        <v>209</v>
      </c>
      <c r="J62" s="45" t="s">
        <v>28</v>
      </c>
      <c r="K62" s="45" t="s">
        <v>206</v>
      </c>
      <c r="L62" s="9"/>
      <c r="M62" s="9"/>
      <c r="N62" s="9"/>
      <c r="O62" s="9"/>
      <c r="P62" s="9">
        <f>$B62</f>
        <v>58</v>
      </c>
      <c r="Q62" s="9"/>
      <c r="R62" s="32"/>
      <c r="S62" s="9"/>
      <c r="T62" s="9"/>
      <c r="U62" s="9"/>
      <c r="V62" s="9"/>
      <c r="W62" s="9">
        <f>$D62</f>
        <v>25</v>
      </c>
      <c r="X62" s="9"/>
    </row>
    <row r="63" spans="1:24" ht="14.4" x14ac:dyDescent="0.3">
      <c r="A63" s="45">
        <v>60</v>
      </c>
      <c r="B63" s="45">
        <v>59</v>
      </c>
      <c r="C63" s="45"/>
      <c r="D63" s="45"/>
      <c r="E63" s="1">
        <v>2183</v>
      </c>
      <c r="F63" s="57">
        <v>2.7696759259259258E-2</v>
      </c>
      <c r="G63" s="44" t="s">
        <v>205</v>
      </c>
      <c r="H63" s="44" t="s">
        <v>464</v>
      </c>
      <c r="I63" s="45" t="s">
        <v>59</v>
      </c>
      <c r="J63" s="45" t="s">
        <v>35</v>
      </c>
      <c r="K63" s="45" t="s">
        <v>206</v>
      </c>
      <c r="L63" s="9"/>
      <c r="M63" s="9"/>
      <c r="N63" s="9">
        <f>$B63</f>
        <v>59</v>
      </c>
      <c r="O63" s="9"/>
      <c r="P63" s="9"/>
      <c r="Q63" s="9"/>
      <c r="R63" s="32"/>
      <c r="S63" s="9"/>
      <c r="T63" s="9"/>
      <c r="U63" s="9"/>
      <c r="V63" s="9"/>
      <c r="W63" s="9"/>
      <c r="X63" s="9"/>
    </row>
    <row r="64" spans="1:24" ht="14.4" x14ac:dyDescent="0.3">
      <c r="A64" s="45">
        <v>62</v>
      </c>
      <c r="B64" s="45">
        <v>60</v>
      </c>
      <c r="C64" s="45"/>
      <c r="D64" s="45"/>
      <c r="E64" s="1">
        <v>262</v>
      </c>
      <c r="F64" s="57">
        <v>2.7870370370370372E-2</v>
      </c>
      <c r="G64" s="44" t="s">
        <v>148</v>
      </c>
      <c r="H64" s="44" t="s">
        <v>285</v>
      </c>
      <c r="I64" s="45" t="s">
        <v>59</v>
      </c>
      <c r="J64" s="45" t="s">
        <v>1</v>
      </c>
      <c r="K64" s="45" t="s">
        <v>206</v>
      </c>
      <c r="L64" s="9"/>
      <c r="M64" s="9"/>
      <c r="N64" s="9"/>
      <c r="O64" s="9">
        <f>$B64</f>
        <v>60</v>
      </c>
      <c r="P64" s="9"/>
      <c r="Q64" s="9"/>
      <c r="R64" s="32"/>
      <c r="S64" s="9"/>
      <c r="T64" s="9"/>
      <c r="U64" s="9"/>
      <c r="V64" s="9"/>
      <c r="W64" s="9"/>
      <c r="X64" s="9"/>
    </row>
    <row r="65" spans="1:24" ht="14.4" x14ac:dyDescent="0.3">
      <c r="A65" s="45">
        <v>63</v>
      </c>
      <c r="B65" s="45">
        <v>61</v>
      </c>
      <c r="C65" s="45">
        <v>20</v>
      </c>
      <c r="D65" s="45">
        <v>26</v>
      </c>
      <c r="E65" s="1">
        <v>600</v>
      </c>
      <c r="F65" s="57">
        <v>2.7881944444444442E-2</v>
      </c>
      <c r="G65" s="44" t="s">
        <v>281</v>
      </c>
      <c r="H65" s="44" t="s">
        <v>282</v>
      </c>
      <c r="I65" s="45" t="s">
        <v>209</v>
      </c>
      <c r="J65" s="45" t="s">
        <v>35</v>
      </c>
      <c r="K65" s="45" t="s">
        <v>206</v>
      </c>
      <c r="L65" s="9"/>
      <c r="M65" s="9"/>
      <c r="N65" s="9">
        <f>$B65</f>
        <v>61</v>
      </c>
      <c r="O65" s="9"/>
      <c r="P65" s="9"/>
      <c r="Q65" s="9"/>
      <c r="R65" s="32"/>
      <c r="S65" s="9"/>
      <c r="T65" s="9"/>
      <c r="U65" s="9">
        <f>$D65</f>
        <v>26</v>
      </c>
      <c r="V65" s="9"/>
      <c r="W65" s="9"/>
      <c r="X65" s="9"/>
    </row>
    <row r="66" spans="1:24" ht="14.4" x14ac:dyDescent="0.3">
      <c r="A66" s="45">
        <v>64</v>
      </c>
      <c r="B66" s="45">
        <v>62</v>
      </c>
      <c r="C66" s="45"/>
      <c r="D66" s="45"/>
      <c r="E66" s="1">
        <v>339</v>
      </c>
      <c r="F66" s="57">
        <v>2.7905092592592592E-2</v>
      </c>
      <c r="G66" s="44" t="s">
        <v>233</v>
      </c>
      <c r="H66" s="44" t="s">
        <v>278</v>
      </c>
      <c r="I66" s="45" t="s">
        <v>59</v>
      </c>
      <c r="J66" s="45" t="s">
        <v>28</v>
      </c>
      <c r="K66" s="45" t="s">
        <v>206</v>
      </c>
      <c r="L66" s="9"/>
      <c r="M66" s="9"/>
      <c r="N66" s="9"/>
      <c r="O66" s="9"/>
      <c r="P66" s="9">
        <f>$B66</f>
        <v>62</v>
      </c>
      <c r="Q66" s="9"/>
      <c r="R66" s="32"/>
      <c r="S66" s="9"/>
      <c r="T66" s="9"/>
      <c r="U66" s="9"/>
      <c r="V66" s="9"/>
      <c r="W66" s="9"/>
      <c r="X66" s="9"/>
    </row>
    <row r="67" spans="1:24" ht="14.4" x14ac:dyDescent="0.3">
      <c r="A67" s="45">
        <v>65</v>
      </c>
      <c r="B67" s="45">
        <v>63</v>
      </c>
      <c r="C67" s="45">
        <v>21</v>
      </c>
      <c r="D67" s="45">
        <v>27</v>
      </c>
      <c r="E67" s="1">
        <v>485</v>
      </c>
      <c r="F67" s="57">
        <v>2.7974537037037037E-2</v>
      </c>
      <c r="G67" s="44" t="s">
        <v>299</v>
      </c>
      <c r="H67" s="44" t="s">
        <v>300</v>
      </c>
      <c r="I67" s="45" t="s">
        <v>209</v>
      </c>
      <c r="J67" s="45" t="s">
        <v>39</v>
      </c>
      <c r="K67" s="45" t="s">
        <v>206</v>
      </c>
      <c r="L67" s="9"/>
      <c r="M67" s="9">
        <f>$B67</f>
        <v>63</v>
      </c>
      <c r="N67" s="9"/>
      <c r="O67" s="9"/>
      <c r="P67" s="9"/>
      <c r="Q67" s="9"/>
      <c r="R67" s="32"/>
      <c r="S67" s="9"/>
      <c r="T67" s="9">
        <f>$D67</f>
        <v>27</v>
      </c>
      <c r="U67" s="9"/>
      <c r="V67" s="9"/>
      <c r="W67" s="9"/>
      <c r="X67" s="9"/>
    </row>
    <row r="68" spans="1:24" ht="14.4" x14ac:dyDescent="0.3">
      <c r="A68" s="45">
        <v>66</v>
      </c>
      <c r="B68" s="45">
        <v>64</v>
      </c>
      <c r="C68" s="45">
        <v>22</v>
      </c>
      <c r="D68" s="45">
        <v>28</v>
      </c>
      <c r="E68" s="1">
        <v>960</v>
      </c>
      <c r="F68" s="57">
        <v>2.8009259259259258E-2</v>
      </c>
      <c r="G68" s="44" t="s">
        <v>287</v>
      </c>
      <c r="H68" s="44" t="s">
        <v>288</v>
      </c>
      <c r="I68" s="45" t="s">
        <v>209</v>
      </c>
      <c r="J68" s="45" t="s">
        <v>48</v>
      </c>
      <c r="K68" s="45" t="s">
        <v>206</v>
      </c>
      <c r="L68" s="9"/>
      <c r="M68" s="9"/>
      <c r="N68" s="9"/>
      <c r="O68" s="9"/>
      <c r="P68" s="9"/>
      <c r="Q68" s="9">
        <f>$B68</f>
        <v>64</v>
      </c>
      <c r="R68" s="32"/>
      <c r="S68" s="9"/>
      <c r="T68" s="9"/>
      <c r="U68" s="9"/>
      <c r="V68" s="9"/>
      <c r="W68" s="9"/>
      <c r="X68" s="9">
        <f>$D68</f>
        <v>28</v>
      </c>
    </row>
    <row r="69" spans="1:24" ht="14.4" x14ac:dyDescent="0.3">
      <c r="A69" s="45">
        <v>67</v>
      </c>
      <c r="B69" s="45">
        <v>65</v>
      </c>
      <c r="C69" s="45">
        <v>23</v>
      </c>
      <c r="D69" s="45">
        <v>29</v>
      </c>
      <c r="E69" s="1">
        <v>552</v>
      </c>
      <c r="F69" s="57">
        <v>2.8194444444444446E-2</v>
      </c>
      <c r="G69" s="44" t="s">
        <v>207</v>
      </c>
      <c r="H69" s="44" t="s">
        <v>290</v>
      </c>
      <c r="I69" s="45" t="s">
        <v>209</v>
      </c>
      <c r="J69" s="45" t="s">
        <v>35</v>
      </c>
      <c r="K69" s="45" t="s">
        <v>206</v>
      </c>
      <c r="L69" s="9"/>
      <c r="M69" s="9"/>
      <c r="N69" s="9">
        <f>$B69</f>
        <v>65</v>
      </c>
      <c r="O69" s="9"/>
      <c r="P69" s="9"/>
      <c r="Q69" s="9"/>
      <c r="R69" s="32"/>
      <c r="S69" s="9"/>
      <c r="T69" s="9"/>
      <c r="U69" s="9">
        <f>$D69</f>
        <v>29</v>
      </c>
      <c r="V69" s="9"/>
      <c r="W69" s="9"/>
      <c r="X69" s="9"/>
    </row>
    <row r="70" spans="1:24" ht="14.4" x14ac:dyDescent="0.3">
      <c r="A70" s="45">
        <v>68</v>
      </c>
      <c r="B70" s="45">
        <v>66</v>
      </c>
      <c r="C70" s="45">
        <v>24</v>
      </c>
      <c r="D70" s="45">
        <v>30</v>
      </c>
      <c r="E70" s="1">
        <v>649</v>
      </c>
      <c r="F70" s="57">
        <v>2.8206018518518519E-2</v>
      </c>
      <c r="G70" s="44" t="s">
        <v>302</v>
      </c>
      <c r="H70" s="44" t="s">
        <v>264</v>
      </c>
      <c r="I70" s="45" t="s">
        <v>209</v>
      </c>
      <c r="J70" s="45" t="s">
        <v>35</v>
      </c>
      <c r="K70" s="45" t="s">
        <v>206</v>
      </c>
      <c r="L70" s="9"/>
      <c r="M70" s="9"/>
      <c r="N70" s="9">
        <f>$B70</f>
        <v>66</v>
      </c>
      <c r="O70" s="9"/>
      <c r="P70" s="9"/>
      <c r="Q70" s="9"/>
      <c r="R70" s="32"/>
      <c r="S70" s="9"/>
      <c r="T70" s="9"/>
      <c r="U70" s="9">
        <f>$D70</f>
        <v>30</v>
      </c>
      <c r="V70" s="9"/>
      <c r="W70" s="9"/>
      <c r="X70" s="9"/>
    </row>
    <row r="71" spans="1:24" ht="14.4" x14ac:dyDescent="0.3">
      <c r="A71" s="45">
        <v>69</v>
      </c>
      <c r="B71" s="45">
        <v>67</v>
      </c>
      <c r="C71" s="45">
        <v>25</v>
      </c>
      <c r="D71" s="45">
        <v>31</v>
      </c>
      <c r="E71" s="1">
        <v>564</v>
      </c>
      <c r="F71" s="57">
        <v>2.824074074074074E-2</v>
      </c>
      <c r="G71" s="44" t="s">
        <v>249</v>
      </c>
      <c r="H71" s="44" t="s">
        <v>292</v>
      </c>
      <c r="I71" s="45" t="s">
        <v>209</v>
      </c>
      <c r="J71" s="45" t="s">
        <v>35</v>
      </c>
      <c r="K71" s="45" t="s">
        <v>206</v>
      </c>
      <c r="L71" s="9"/>
      <c r="M71" s="9"/>
      <c r="N71" s="9">
        <f>$B71</f>
        <v>67</v>
      </c>
      <c r="O71" s="9"/>
      <c r="P71" s="9"/>
      <c r="Q71" s="9"/>
      <c r="R71" s="32"/>
      <c r="S71" s="9"/>
      <c r="T71" s="9"/>
      <c r="U71" s="9">
        <f>$D71</f>
        <v>31</v>
      </c>
      <c r="V71" s="9"/>
      <c r="W71" s="9"/>
      <c r="X71" s="9"/>
    </row>
    <row r="72" spans="1:24" ht="14.4" x14ac:dyDescent="0.3">
      <c r="A72" s="45">
        <v>70</v>
      </c>
      <c r="B72" s="45">
        <v>68</v>
      </c>
      <c r="C72" s="45">
        <v>26</v>
      </c>
      <c r="D72" s="45">
        <v>32</v>
      </c>
      <c r="E72" s="1">
        <v>562</v>
      </c>
      <c r="F72" s="57">
        <v>2.8425925925925924E-2</v>
      </c>
      <c r="G72" s="44" t="s">
        <v>251</v>
      </c>
      <c r="H72" s="44" t="s">
        <v>298</v>
      </c>
      <c r="I72" s="45" t="s">
        <v>209</v>
      </c>
      <c r="J72" s="45" t="s">
        <v>35</v>
      </c>
      <c r="K72" s="45" t="s">
        <v>206</v>
      </c>
      <c r="L72" s="9"/>
      <c r="M72" s="9"/>
      <c r="N72" s="9">
        <f>$B72</f>
        <v>68</v>
      </c>
      <c r="O72" s="9"/>
      <c r="P72" s="9"/>
      <c r="Q72" s="9"/>
      <c r="R72" s="32"/>
      <c r="S72" s="9"/>
      <c r="T72" s="9"/>
      <c r="U72" s="9">
        <f>$D72</f>
        <v>32</v>
      </c>
      <c r="V72" s="9"/>
      <c r="W72" s="9"/>
      <c r="X72" s="9"/>
    </row>
    <row r="73" spans="1:24" ht="14.4" x14ac:dyDescent="0.3">
      <c r="A73" s="45">
        <v>71</v>
      </c>
      <c r="B73" s="45">
        <v>69</v>
      </c>
      <c r="C73" s="45"/>
      <c r="D73" s="45"/>
      <c r="E73" s="1">
        <v>173</v>
      </c>
      <c r="F73" s="57">
        <v>2.8541666666666667E-2</v>
      </c>
      <c r="G73" s="44" t="s">
        <v>296</v>
      </c>
      <c r="H73" s="44" t="s">
        <v>297</v>
      </c>
      <c r="I73" s="45" t="s">
        <v>59</v>
      </c>
      <c r="J73" s="45" t="s">
        <v>1</v>
      </c>
      <c r="K73" s="45" t="s">
        <v>206</v>
      </c>
      <c r="L73" s="9"/>
      <c r="M73" s="9"/>
      <c r="N73" s="9"/>
      <c r="O73" s="9">
        <f>$B73</f>
        <v>69</v>
      </c>
      <c r="P73" s="9"/>
      <c r="Q73" s="9"/>
      <c r="R73" s="32"/>
      <c r="S73" s="9"/>
      <c r="T73" s="9"/>
      <c r="U73" s="9"/>
      <c r="V73" s="9"/>
      <c r="W73" s="9"/>
      <c r="X73" s="9"/>
    </row>
    <row r="74" spans="1:24" ht="14.4" x14ac:dyDescent="0.3">
      <c r="A74" s="45">
        <v>72</v>
      </c>
      <c r="B74" s="45">
        <v>70</v>
      </c>
      <c r="C74" s="45">
        <v>7</v>
      </c>
      <c r="D74" s="45">
        <v>33</v>
      </c>
      <c r="E74" s="1">
        <v>212</v>
      </c>
      <c r="F74" s="57">
        <v>2.855324074074074E-2</v>
      </c>
      <c r="G74" s="44" t="s">
        <v>240</v>
      </c>
      <c r="H74" s="44" t="s">
        <v>482</v>
      </c>
      <c r="I74" s="45" t="s">
        <v>219</v>
      </c>
      <c r="J74" s="45" t="s">
        <v>1</v>
      </c>
      <c r="K74" s="45" t="s">
        <v>206</v>
      </c>
      <c r="L74" s="9"/>
      <c r="M74" s="9"/>
      <c r="N74" s="9"/>
      <c r="O74" s="9">
        <f>$B74</f>
        <v>70</v>
      </c>
      <c r="P74" s="9"/>
      <c r="Q74" s="9"/>
      <c r="R74" s="32"/>
      <c r="S74" s="9"/>
      <c r="T74" s="9"/>
      <c r="U74" s="9"/>
      <c r="V74" s="9">
        <f>$D74</f>
        <v>33</v>
      </c>
      <c r="W74" s="9"/>
      <c r="X74" s="9"/>
    </row>
    <row r="75" spans="1:24" ht="14.4" x14ac:dyDescent="0.3">
      <c r="A75" s="45">
        <v>73</v>
      </c>
      <c r="B75" s="45">
        <v>71</v>
      </c>
      <c r="C75" s="45">
        <v>8</v>
      </c>
      <c r="D75" s="45">
        <v>34</v>
      </c>
      <c r="E75" s="1">
        <v>131</v>
      </c>
      <c r="F75" s="57">
        <v>2.8599537037037038E-2</v>
      </c>
      <c r="G75" s="44" t="s">
        <v>313</v>
      </c>
      <c r="H75" s="44" t="s">
        <v>86</v>
      </c>
      <c r="I75" s="45" t="s">
        <v>219</v>
      </c>
      <c r="J75" s="45" t="s">
        <v>1</v>
      </c>
      <c r="K75" s="45" t="s">
        <v>206</v>
      </c>
      <c r="L75" s="9"/>
      <c r="M75" s="9"/>
      <c r="N75" s="9"/>
      <c r="O75" s="9">
        <f>$B75</f>
        <v>71</v>
      </c>
      <c r="P75" s="9"/>
      <c r="Q75" s="9"/>
      <c r="R75" s="32"/>
      <c r="S75" s="9"/>
      <c r="T75" s="9"/>
      <c r="U75" s="9"/>
      <c r="V75" s="9">
        <f>$D75</f>
        <v>34</v>
      </c>
      <c r="W75" s="9"/>
      <c r="X75" s="9"/>
    </row>
    <row r="76" spans="1:24" ht="14.4" x14ac:dyDescent="0.3">
      <c r="A76" s="45">
        <v>74</v>
      </c>
      <c r="B76" s="45">
        <v>72</v>
      </c>
      <c r="C76" s="45"/>
      <c r="D76" s="45"/>
      <c r="E76" s="1">
        <v>1002</v>
      </c>
      <c r="F76" s="57">
        <v>2.8657407407407409E-2</v>
      </c>
      <c r="G76" s="44" t="s">
        <v>322</v>
      </c>
      <c r="H76" s="44" t="s">
        <v>323</v>
      </c>
      <c r="I76" s="45" t="s">
        <v>59</v>
      </c>
      <c r="J76" s="45" t="s">
        <v>47</v>
      </c>
      <c r="K76" s="45" t="s">
        <v>206</v>
      </c>
      <c r="L76" s="9">
        <f>$B76</f>
        <v>72</v>
      </c>
      <c r="M76" s="9"/>
      <c r="N76" s="9"/>
      <c r="O76" s="9"/>
      <c r="P76" s="9"/>
      <c r="Q76" s="9"/>
      <c r="R76" s="32"/>
      <c r="S76" s="9"/>
      <c r="T76" s="9"/>
      <c r="U76" s="9"/>
      <c r="V76" s="9"/>
      <c r="W76" s="9"/>
      <c r="X76" s="9"/>
    </row>
    <row r="77" spans="1:24" ht="14.4" x14ac:dyDescent="0.3">
      <c r="A77" s="45">
        <v>76</v>
      </c>
      <c r="B77" s="45">
        <v>73</v>
      </c>
      <c r="C77" s="45">
        <v>1</v>
      </c>
      <c r="D77" s="45">
        <v>35</v>
      </c>
      <c r="E77" s="1">
        <v>170</v>
      </c>
      <c r="F77" s="57">
        <v>2.8750000000000001E-2</v>
      </c>
      <c r="G77" s="44" t="s">
        <v>362</v>
      </c>
      <c r="H77" s="44" t="s">
        <v>337</v>
      </c>
      <c r="I77" s="45" t="s">
        <v>245</v>
      </c>
      <c r="J77" s="45" t="s">
        <v>1</v>
      </c>
      <c r="K77" s="45" t="s">
        <v>206</v>
      </c>
      <c r="L77" s="9"/>
      <c r="M77" s="9"/>
      <c r="N77" s="9"/>
      <c r="O77" s="9">
        <f>$B77</f>
        <v>73</v>
      </c>
      <c r="P77" s="9"/>
      <c r="Q77" s="9"/>
      <c r="R77" s="32"/>
      <c r="S77" s="9"/>
      <c r="T77" s="9"/>
      <c r="U77" s="9"/>
      <c r="V77" s="9">
        <f>$D77</f>
        <v>35</v>
      </c>
      <c r="W77" s="9"/>
      <c r="X77" s="9"/>
    </row>
    <row r="78" spans="1:24" ht="14.4" x14ac:dyDescent="0.3">
      <c r="A78" s="45">
        <v>77</v>
      </c>
      <c r="B78" s="45">
        <v>74</v>
      </c>
      <c r="C78" s="45">
        <v>27</v>
      </c>
      <c r="D78" s="45">
        <v>36</v>
      </c>
      <c r="E78" s="1">
        <v>169</v>
      </c>
      <c r="F78" s="57">
        <v>2.8831018518518516E-2</v>
      </c>
      <c r="G78" s="44" t="s">
        <v>311</v>
      </c>
      <c r="H78" s="44" t="s">
        <v>312</v>
      </c>
      <c r="I78" s="45" t="s">
        <v>209</v>
      </c>
      <c r="J78" s="45" t="s">
        <v>1</v>
      </c>
      <c r="K78" s="45" t="s">
        <v>206</v>
      </c>
      <c r="L78" s="9"/>
      <c r="M78" s="9"/>
      <c r="N78" s="9"/>
      <c r="O78" s="9">
        <f>$B78</f>
        <v>74</v>
      </c>
      <c r="P78" s="9"/>
      <c r="Q78" s="9"/>
      <c r="R78" s="32"/>
      <c r="S78" s="9"/>
      <c r="T78" s="9"/>
      <c r="U78" s="9"/>
      <c r="V78" s="9">
        <f>$D78</f>
        <v>36</v>
      </c>
      <c r="W78" s="9"/>
      <c r="X78" s="9"/>
    </row>
    <row r="79" spans="1:24" ht="14.4" x14ac:dyDescent="0.3">
      <c r="A79" s="45">
        <v>78</v>
      </c>
      <c r="B79" s="45">
        <v>75</v>
      </c>
      <c r="C79" s="45">
        <v>28</v>
      </c>
      <c r="D79" s="45">
        <v>37</v>
      </c>
      <c r="E79" s="1">
        <v>338</v>
      </c>
      <c r="F79" s="57">
        <v>2.8900462962962961E-2</v>
      </c>
      <c r="G79" s="44" t="s">
        <v>317</v>
      </c>
      <c r="H79" s="44" t="s">
        <v>179</v>
      </c>
      <c r="I79" s="45" t="s">
        <v>209</v>
      </c>
      <c r="J79" s="45" t="s">
        <v>28</v>
      </c>
      <c r="K79" s="45" t="s">
        <v>206</v>
      </c>
      <c r="L79" s="9"/>
      <c r="M79" s="9"/>
      <c r="N79" s="9"/>
      <c r="O79" s="9"/>
      <c r="P79" s="9">
        <f>$B79</f>
        <v>75</v>
      </c>
      <c r="Q79" s="9"/>
      <c r="R79" s="32"/>
      <c r="S79" s="9"/>
      <c r="T79" s="9"/>
      <c r="U79" s="9"/>
      <c r="V79" s="9"/>
      <c r="W79" s="9">
        <f>$D79</f>
        <v>37</v>
      </c>
      <c r="X79" s="9"/>
    </row>
    <row r="80" spans="1:24" ht="14.4" x14ac:dyDescent="0.3">
      <c r="A80" s="45">
        <v>79</v>
      </c>
      <c r="B80" s="45">
        <v>76</v>
      </c>
      <c r="C80" s="45">
        <v>9</v>
      </c>
      <c r="D80" s="45">
        <v>38</v>
      </c>
      <c r="E80" s="1">
        <v>549</v>
      </c>
      <c r="F80" s="57">
        <v>2.8958333333333332E-2</v>
      </c>
      <c r="G80" s="44" t="s">
        <v>160</v>
      </c>
      <c r="H80" s="44" t="s">
        <v>303</v>
      </c>
      <c r="I80" s="45" t="s">
        <v>219</v>
      </c>
      <c r="J80" s="45" t="s">
        <v>35</v>
      </c>
      <c r="K80" s="45" t="s">
        <v>206</v>
      </c>
      <c r="L80" s="9"/>
      <c r="M80" s="9"/>
      <c r="N80" s="9">
        <f>$B80</f>
        <v>76</v>
      </c>
      <c r="O80" s="9"/>
      <c r="P80" s="9"/>
      <c r="Q80" s="9"/>
      <c r="R80" s="32"/>
      <c r="S80" s="9"/>
      <c r="T80" s="9"/>
      <c r="U80" s="9">
        <f>$D80</f>
        <v>38</v>
      </c>
      <c r="V80" s="9"/>
      <c r="W80" s="9"/>
      <c r="X80" s="9"/>
    </row>
    <row r="81" spans="1:24" ht="14.4" x14ac:dyDescent="0.3">
      <c r="A81" s="45">
        <v>80</v>
      </c>
      <c r="B81" s="45">
        <v>77</v>
      </c>
      <c r="C81" s="45">
        <v>10</v>
      </c>
      <c r="D81" s="45">
        <v>39</v>
      </c>
      <c r="E81" s="1">
        <v>435</v>
      </c>
      <c r="F81" s="57">
        <v>2.8981481481481483E-2</v>
      </c>
      <c r="G81" s="44" t="s">
        <v>238</v>
      </c>
      <c r="H81" s="44" t="s">
        <v>315</v>
      </c>
      <c r="I81" s="45" t="s">
        <v>219</v>
      </c>
      <c r="J81" s="45" t="s">
        <v>39</v>
      </c>
      <c r="K81" s="45" t="s">
        <v>206</v>
      </c>
      <c r="L81" s="9"/>
      <c r="M81" s="9">
        <f>$B81</f>
        <v>77</v>
      </c>
      <c r="N81" s="9"/>
      <c r="O81" s="9"/>
      <c r="P81" s="9"/>
      <c r="Q81" s="9"/>
      <c r="R81" s="32"/>
      <c r="S81" s="9"/>
      <c r="T81" s="9">
        <f>$D81</f>
        <v>39</v>
      </c>
      <c r="U81" s="9"/>
      <c r="V81" s="9"/>
      <c r="W81" s="9"/>
      <c r="X81" s="9"/>
    </row>
    <row r="82" spans="1:24" ht="14.4" x14ac:dyDescent="0.3">
      <c r="A82" s="45">
        <v>81</v>
      </c>
      <c r="B82" s="45">
        <v>78</v>
      </c>
      <c r="C82" s="45">
        <v>29</v>
      </c>
      <c r="D82" s="45">
        <v>40</v>
      </c>
      <c r="E82" s="1">
        <v>607</v>
      </c>
      <c r="F82" s="57">
        <v>2.9027777777777777E-2</v>
      </c>
      <c r="G82" s="44" t="s">
        <v>304</v>
      </c>
      <c r="H82" s="44" t="s">
        <v>305</v>
      </c>
      <c r="I82" s="45" t="s">
        <v>209</v>
      </c>
      <c r="J82" s="45" t="s">
        <v>35</v>
      </c>
      <c r="K82" s="45" t="s">
        <v>206</v>
      </c>
      <c r="L82" s="9"/>
      <c r="M82" s="9"/>
      <c r="N82" s="9">
        <f>$B82</f>
        <v>78</v>
      </c>
      <c r="O82" s="9"/>
      <c r="P82" s="9"/>
      <c r="Q82" s="9"/>
      <c r="R82" s="32"/>
      <c r="S82" s="9"/>
      <c r="T82" s="9"/>
      <c r="U82" s="9">
        <f>$D82</f>
        <v>40</v>
      </c>
      <c r="V82" s="9"/>
      <c r="W82" s="9"/>
      <c r="X82" s="9"/>
    </row>
    <row r="83" spans="1:24" ht="14.4" x14ac:dyDescent="0.3">
      <c r="A83" s="45">
        <v>82</v>
      </c>
      <c r="B83" s="45">
        <v>79</v>
      </c>
      <c r="C83" s="45">
        <v>30</v>
      </c>
      <c r="D83" s="45">
        <v>41</v>
      </c>
      <c r="E83" s="1">
        <v>448</v>
      </c>
      <c r="F83" s="57">
        <v>2.9108796296296296E-2</v>
      </c>
      <c r="G83" s="44" t="s">
        <v>307</v>
      </c>
      <c r="H83" s="44" t="s">
        <v>308</v>
      </c>
      <c r="I83" s="45" t="s">
        <v>209</v>
      </c>
      <c r="J83" s="45" t="s">
        <v>39</v>
      </c>
      <c r="K83" s="45" t="s">
        <v>206</v>
      </c>
      <c r="L83" s="9"/>
      <c r="M83" s="9">
        <f>$B83</f>
        <v>79</v>
      </c>
      <c r="N83" s="9"/>
      <c r="O83" s="9"/>
      <c r="P83" s="9"/>
      <c r="Q83" s="9"/>
      <c r="R83" s="32"/>
      <c r="S83" s="9"/>
      <c r="T83" s="9">
        <f>$D83</f>
        <v>41</v>
      </c>
      <c r="U83" s="9"/>
      <c r="V83" s="9"/>
      <c r="W83" s="9"/>
      <c r="X83" s="9"/>
    </row>
    <row r="84" spans="1:24" ht="14.4" x14ac:dyDescent="0.3">
      <c r="A84" s="45">
        <v>83</v>
      </c>
      <c r="B84" s="45">
        <v>80</v>
      </c>
      <c r="C84" s="45">
        <v>11</v>
      </c>
      <c r="D84" s="45">
        <v>42</v>
      </c>
      <c r="E84" s="1">
        <v>370</v>
      </c>
      <c r="F84" s="57">
        <v>2.914351851851852E-2</v>
      </c>
      <c r="G84" s="44" t="s">
        <v>258</v>
      </c>
      <c r="H84" s="44" t="s">
        <v>444</v>
      </c>
      <c r="I84" s="45" t="s">
        <v>219</v>
      </c>
      <c r="J84" s="45" t="s">
        <v>28</v>
      </c>
      <c r="K84" s="45" t="s">
        <v>206</v>
      </c>
      <c r="L84" s="9"/>
      <c r="M84" s="9"/>
      <c r="N84" s="9"/>
      <c r="O84" s="9"/>
      <c r="P84" s="9">
        <f>$B84</f>
        <v>80</v>
      </c>
      <c r="Q84" s="9"/>
      <c r="R84" s="32"/>
      <c r="S84" s="9"/>
      <c r="T84" s="9"/>
      <c r="U84" s="9"/>
      <c r="V84" s="9"/>
      <c r="W84" s="9">
        <f>$D84</f>
        <v>42</v>
      </c>
      <c r="X84" s="9"/>
    </row>
    <row r="85" spans="1:24" ht="14.4" x14ac:dyDescent="0.3">
      <c r="A85" s="45">
        <v>84</v>
      </c>
      <c r="B85" s="45">
        <v>81</v>
      </c>
      <c r="C85" s="45">
        <v>31</v>
      </c>
      <c r="D85" s="45">
        <v>43</v>
      </c>
      <c r="E85" s="1">
        <v>497</v>
      </c>
      <c r="F85" s="57">
        <v>2.9178240740740744E-2</v>
      </c>
      <c r="G85" s="44" t="s">
        <v>210</v>
      </c>
      <c r="H85" s="44" t="s">
        <v>186</v>
      </c>
      <c r="I85" s="45" t="s">
        <v>209</v>
      </c>
      <c r="J85" s="45" t="s">
        <v>39</v>
      </c>
      <c r="K85" s="45" t="s">
        <v>206</v>
      </c>
      <c r="L85" s="9"/>
      <c r="M85" s="9">
        <f>$B85</f>
        <v>81</v>
      </c>
      <c r="N85" s="9"/>
      <c r="O85" s="9"/>
      <c r="P85" s="9"/>
      <c r="Q85" s="9"/>
      <c r="R85" s="32"/>
      <c r="S85" s="9"/>
      <c r="T85" s="9">
        <f>$D85</f>
        <v>43</v>
      </c>
      <c r="U85" s="9"/>
      <c r="V85" s="9"/>
      <c r="W85" s="9"/>
      <c r="X85" s="9"/>
    </row>
    <row r="86" spans="1:24" ht="14.4" x14ac:dyDescent="0.3">
      <c r="A86" s="45">
        <v>85</v>
      </c>
      <c r="B86" s="45">
        <v>82</v>
      </c>
      <c r="C86" s="45"/>
      <c r="D86" s="45"/>
      <c r="E86" s="1">
        <v>217</v>
      </c>
      <c r="F86" s="57">
        <v>2.9247685185185186E-2</v>
      </c>
      <c r="G86" s="44" t="s">
        <v>214</v>
      </c>
      <c r="H86" s="44" t="s">
        <v>465</v>
      </c>
      <c r="I86" s="45" t="s">
        <v>59</v>
      </c>
      <c r="J86" s="45" t="s">
        <v>1</v>
      </c>
      <c r="K86" s="45" t="s">
        <v>206</v>
      </c>
      <c r="L86" s="9"/>
      <c r="M86" s="9"/>
      <c r="N86" s="9"/>
      <c r="O86" s="9">
        <f>$B86</f>
        <v>82</v>
      </c>
      <c r="P86" s="9"/>
      <c r="Q86" s="9"/>
      <c r="R86" s="32"/>
      <c r="S86" s="9"/>
      <c r="T86" s="9"/>
      <c r="U86" s="9"/>
      <c r="V86" s="9"/>
      <c r="W86" s="9"/>
      <c r="X86" s="9"/>
    </row>
    <row r="87" spans="1:24" ht="14.4" x14ac:dyDescent="0.3">
      <c r="A87" s="45">
        <v>87</v>
      </c>
      <c r="B87" s="45">
        <v>83</v>
      </c>
      <c r="C87" s="45">
        <v>2</v>
      </c>
      <c r="D87" s="45"/>
      <c r="E87" s="1">
        <v>590</v>
      </c>
      <c r="F87" s="57">
        <v>2.945601851851852E-2</v>
      </c>
      <c r="G87" s="44" t="s">
        <v>362</v>
      </c>
      <c r="H87" s="44" t="s">
        <v>237</v>
      </c>
      <c r="I87" s="45" t="s">
        <v>100</v>
      </c>
      <c r="J87" s="45" t="s">
        <v>35</v>
      </c>
      <c r="K87" s="45" t="s">
        <v>206</v>
      </c>
      <c r="L87" s="9"/>
      <c r="M87" s="9"/>
      <c r="N87" s="9">
        <f>$B87</f>
        <v>83</v>
      </c>
      <c r="O87" s="9"/>
      <c r="P87" s="9"/>
      <c r="Q87" s="9"/>
      <c r="R87" s="32"/>
      <c r="S87" s="9"/>
      <c r="T87" s="9"/>
      <c r="U87" s="9"/>
      <c r="V87" s="9"/>
      <c r="W87" s="9"/>
      <c r="X87" s="9"/>
    </row>
    <row r="88" spans="1:24" ht="14.4" x14ac:dyDescent="0.3">
      <c r="A88" s="45">
        <v>90</v>
      </c>
      <c r="B88" s="45">
        <v>84</v>
      </c>
      <c r="C88" s="45">
        <v>32</v>
      </c>
      <c r="D88" s="45">
        <v>44</v>
      </c>
      <c r="E88" s="1">
        <v>906</v>
      </c>
      <c r="F88" s="57">
        <v>2.9675925925925925E-2</v>
      </c>
      <c r="G88" s="44" t="s">
        <v>483</v>
      </c>
      <c r="H88" s="44" t="s">
        <v>484</v>
      </c>
      <c r="I88" s="45" t="s">
        <v>209</v>
      </c>
      <c r="J88" s="45" t="s">
        <v>48</v>
      </c>
      <c r="K88" s="45" t="s">
        <v>206</v>
      </c>
      <c r="L88" s="9"/>
      <c r="M88" s="9"/>
      <c r="N88" s="9"/>
      <c r="O88" s="9"/>
      <c r="P88" s="9"/>
      <c r="Q88" s="9">
        <f>$B88</f>
        <v>84</v>
      </c>
      <c r="R88" s="32"/>
      <c r="S88" s="9"/>
      <c r="T88" s="9"/>
      <c r="U88" s="9"/>
      <c r="V88" s="9"/>
      <c r="W88" s="9"/>
      <c r="X88" s="9">
        <f>$D88</f>
        <v>44</v>
      </c>
    </row>
    <row r="89" spans="1:24" ht="14.4" x14ac:dyDescent="0.3">
      <c r="A89" s="45">
        <v>91</v>
      </c>
      <c r="B89" s="45">
        <v>85</v>
      </c>
      <c r="C89" s="45">
        <v>33</v>
      </c>
      <c r="D89" s="45">
        <v>45</v>
      </c>
      <c r="E89" s="1">
        <v>126</v>
      </c>
      <c r="F89" s="57">
        <v>2.9710648148148149E-2</v>
      </c>
      <c r="G89" s="44" t="s">
        <v>318</v>
      </c>
      <c r="H89" s="44" t="s">
        <v>319</v>
      </c>
      <c r="I89" s="45" t="s">
        <v>209</v>
      </c>
      <c r="J89" s="45" t="s">
        <v>1</v>
      </c>
      <c r="K89" s="45" t="s">
        <v>206</v>
      </c>
      <c r="L89" s="9"/>
      <c r="M89" s="9"/>
      <c r="N89" s="9"/>
      <c r="O89" s="9">
        <f>$B89</f>
        <v>85</v>
      </c>
      <c r="P89" s="9"/>
      <c r="Q89" s="9"/>
      <c r="R89" s="32"/>
      <c r="S89" s="9"/>
      <c r="T89" s="9"/>
      <c r="U89" s="9"/>
      <c r="V89" s="9">
        <f>$D89</f>
        <v>45</v>
      </c>
      <c r="W89" s="9"/>
      <c r="X89" s="9"/>
    </row>
    <row r="90" spans="1:24" ht="14.4" x14ac:dyDescent="0.3">
      <c r="A90" s="45">
        <v>92</v>
      </c>
      <c r="B90" s="45">
        <v>86</v>
      </c>
      <c r="C90" s="45"/>
      <c r="D90" s="45"/>
      <c r="E90" s="1">
        <v>540</v>
      </c>
      <c r="F90" s="57">
        <v>2.9733796296296296E-2</v>
      </c>
      <c r="G90" s="44" t="s">
        <v>256</v>
      </c>
      <c r="H90" s="44" t="s">
        <v>328</v>
      </c>
      <c r="I90" s="45" t="s">
        <v>59</v>
      </c>
      <c r="J90" s="45" t="s">
        <v>35</v>
      </c>
      <c r="K90" s="45" t="s">
        <v>206</v>
      </c>
      <c r="L90" s="9"/>
      <c r="M90" s="9"/>
      <c r="N90" s="9">
        <f>$B90</f>
        <v>86</v>
      </c>
      <c r="O90" s="9"/>
      <c r="P90" s="9"/>
      <c r="Q90" s="9"/>
      <c r="R90" s="32"/>
      <c r="S90" s="9"/>
      <c r="T90" s="9"/>
      <c r="U90" s="9"/>
      <c r="V90" s="9"/>
      <c r="W90" s="9"/>
      <c r="X90" s="9"/>
    </row>
    <row r="91" spans="1:24" ht="14.4" x14ac:dyDescent="0.3">
      <c r="A91" s="45">
        <v>94</v>
      </c>
      <c r="B91" s="45">
        <v>87</v>
      </c>
      <c r="C91" s="45">
        <v>34</v>
      </c>
      <c r="D91" s="45">
        <v>46</v>
      </c>
      <c r="E91" s="1">
        <v>232</v>
      </c>
      <c r="F91" s="57">
        <v>2.9861111111111113E-2</v>
      </c>
      <c r="G91" s="44" t="s">
        <v>317</v>
      </c>
      <c r="H91" s="44" t="s">
        <v>329</v>
      </c>
      <c r="I91" s="45" t="s">
        <v>209</v>
      </c>
      <c r="J91" s="45" t="s">
        <v>1</v>
      </c>
      <c r="K91" s="45" t="s">
        <v>206</v>
      </c>
      <c r="L91" s="9"/>
      <c r="M91" s="9"/>
      <c r="N91" s="9"/>
      <c r="O91" s="9">
        <f>$B91</f>
        <v>87</v>
      </c>
      <c r="P91" s="9"/>
      <c r="Q91" s="9"/>
      <c r="R91" s="32"/>
      <c r="S91" s="9"/>
      <c r="T91" s="9"/>
      <c r="U91" s="9"/>
      <c r="V91" s="9">
        <f>$D91</f>
        <v>46</v>
      </c>
      <c r="W91" s="9"/>
      <c r="X91" s="9"/>
    </row>
    <row r="92" spans="1:24" ht="14.4" x14ac:dyDescent="0.3">
      <c r="A92" s="45">
        <v>95</v>
      </c>
      <c r="B92" s="45">
        <v>88</v>
      </c>
      <c r="C92" s="45">
        <v>35</v>
      </c>
      <c r="D92" s="45">
        <v>47</v>
      </c>
      <c r="E92" s="1">
        <v>451</v>
      </c>
      <c r="F92" s="57">
        <v>2.991898148148148E-2</v>
      </c>
      <c r="G92" s="44" t="s">
        <v>286</v>
      </c>
      <c r="H92" s="44" t="s">
        <v>325</v>
      </c>
      <c r="I92" s="45" t="s">
        <v>209</v>
      </c>
      <c r="J92" s="45" t="s">
        <v>39</v>
      </c>
      <c r="K92" s="45" t="s">
        <v>206</v>
      </c>
      <c r="L92" s="9"/>
      <c r="M92" s="9">
        <f>$B92</f>
        <v>88</v>
      </c>
      <c r="N92" s="9"/>
      <c r="O92" s="9"/>
      <c r="P92" s="9"/>
      <c r="Q92" s="9"/>
      <c r="R92" s="32"/>
      <c r="S92" s="9"/>
      <c r="T92" s="9">
        <f>$D92</f>
        <v>47</v>
      </c>
      <c r="U92" s="9"/>
      <c r="V92" s="9"/>
      <c r="W92" s="9"/>
      <c r="X92" s="9"/>
    </row>
    <row r="93" spans="1:24" ht="14.4" x14ac:dyDescent="0.3">
      <c r="A93" s="45">
        <v>96</v>
      </c>
      <c r="B93" s="45">
        <v>89</v>
      </c>
      <c r="C93" s="45">
        <v>36</v>
      </c>
      <c r="D93" s="45">
        <v>48</v>
      </c>
      <c r="E93" s="1">
        <v>154</v>
      </c>
      <c r="F93" s="57">
        <v>2.9953703703703705E-2</v>
      </c>
      <c r="G93" s="44" t="s">
        <v>353</v>
      </c>
      <c r="H93" s="44" t="s">
        <v>485</v>
      </c>
      <c r="I93" s="45" t="s">
        <v>209</v>
      </c>
      <c r="J93" s="45" t="s">
        <v>1</v>
      </c>
      <c r="K93" s="45" t="s">
        <v>206</v>
      </c>
      <c r="L93" s="9"/>
      <c r="M93" s="9"/>
      <c r="N93" s="9"/>
      <c r="O93" s="9">
        <f>$B93</f>
        <v>89</v>
      </c>
      <c r="P93" s="9"/>
      <c r="Q93" s="9"/>
      <c r="R93" s="32"/>
      <c r="S93" s="9"/>
      <c r="T93" s="9"/>
      <c r="U93" s="9"/>
      <c r="V93" s="9">
        <f>$D93</f>
        <v>48</v>
      </c>
      <c r="W93" s="9"/>
      <c r="X93" s="9"/>
    </row>
    <row r="94" spans="1:24" ht="14.4" x14ac:dyDescent="0.3">
      <c r="A94" s="45">
        <v>97</v>
      </c>
      <c r="B94" s="45">
        <v>90</v>
      </c>
      <c r="C94" s="45">
        <v>12</v>
      </c>
      <c r="D94" s="45">
        <v>49</v>
      </c>
      <c r="E94" s="1">
        <v>141</v>
      </c>
      <c r="F94" s="57">
        <v>2.9988425925925925E-2</v>
      </c>
      <c r="G94" s="44" t="s">
        <v>256</v>
      </c>
      <c r="H94" s="44" t="s">
        <v>324</v>
      </c>
      <c r="I94" s="45" t="s">
        <v>219</v>
      </c>
      <c r="J94" s="45" t="s">
        <v>1</v>
      </c>
      <c r="K94" s="45" t="s">
        <v>206</v>
      </c>
      <c r="L94" s="9"/>
      <c r="M94" s="9"/>
      <c r="N94" s="9"/>
      <c r="O94" s="9">
        <f>$B94</f>
        <v>90</v>
      </c>
      <c r="P94" s="9"/>
      <c r="Q94" s="9"/>
      <c r="R94" s="32"/>
      <c r="S94" s="9"/>
      <c r="T94" s="9"/>
      <c r="U94" s="9"/>
      <c r="V94" s="9">
        <f>$D94</f>
        <v>49</v>
      </c>
      <c r="W94" s="9"/>
      <c r="X94" s="9"/>
    </row>
    <row r="95" spans="1:24" ht="14.4" x14ac:dyDescent="0.3">
      <c r="A95" s="45">
        <v>98</v>
      </c>
      <c r="B95" s="45">
        <v>91</v>
      </c>
      <c r="C95" s="45">
        <v>37</v>
      </c>
      <c r="D95" s="45">
        <v>50</v>
      </c>
      <c r="E95" s="1">
        <v>453</v>
      </c>
      <c r="F95" s="57">
        <v>3.005787037037037E-2</v>
      </c>
      <c r="G95" s="44" t="s">
        <v>486</v>
      </c>
      <c r="H95" s="44" t="s">
        <v>487</v>
      </c>
      <c r="I95" s="45" t="s">
        <v>209</v>
      </c>
      <c r="J95" s="45" t="s">
        <v>39</v>
      </c>
      <c r="K95" s="45" t="s">
        <v>206</v>
      </c>
      <c r="L95" s="9"/>
      <c r="M95" s="9">
        <f>$B95</f>
        <v>91</v>
      </c>
      <c r="N95" s="9"/>
      <c r="O95" s="9"/>
      <c r="P95" s="9"/>
      <c r="Q95" s="9"/>
      <c r="R95" s="32"/>
      <c r="S95" s="9"/>
      <c r="T95" s="9">
        <f>$D95</f>
        <v>50</v>
      </c>
      <c r="U95" s="9"/>
      <c r="V95" s="9"/>
      <c r="W95" s="9"/>
      <c r="X95" s="9"/>
    </row>
    <row r="96" spans="1:24" ht="14.4" x14ac:dyDescent="0.3">
      <c r="A96" s="45">
        <v>99</v>
      </c>
      <c r="B96" s="45">
        <v>92</v>
      </c>
      <c r="C96" s="45">
        <v>38</v>
      </c>
      <c r="D96" s="45">
        <v>51</v>
      </c>
      <c r="E96" s="1">
        <v>437</v>
      </c>
      <c r="F96" s="57">
        <v>3.0150462962962962E-2</v>
      </c>
      <c r="G96" s="44" t="s">
        <v>232</v>
      </c>
      <c r="H96" s="44" t="s">
        <v>146</v>
      </c>
      <c r="I96" s="45" t="s">
        <v>209</v>
      </c>
      <c r="J96" s="45" t="s">
        <v>39</v>
      </c>
      <c r="K96" s="45" t="s">
        <v>206</v>
      </c>
      <c r="L96" s="9"/>
      <c r="M96" s="9">
        <f>$B96</f>
        <v>92</v>
      </c>
      <c r="N96" s="9"/>
      <c r="O96" s="9"/>
      <c r="P96" s="9"/>
      <c r="Q96" s="9"/>
      <c r="R96" s="32"/>
      <c r="S96" s="9"/>
      <c r="T96" s="9">
        <f>$D96</f>
        <v>51</v>
      </c>
      <c r="U96" s="9"/>
      <c r="V96" s="9"/>
      <c r="W96" s="9"/>
      <c r="X96" s="9"/>
    </row>
    <row r="97" spans="1:24" ht="14.4" x14ac:dyDescent="0.3">
      <c r="A97" s="45">
        <v>102</v>
      </c>
      <c r="B97" s="45">
        <v>93</v>
      </c>
      <c r="C97" s="45">
        <v>13</v>
      </c>
      <c r="D97" s="45">
        <v>52</v>
      </c>
      <c r="E97" s="1">
        <v>494</v>
      </c>
      <c r="F97" s="57">
        <v>3.0300925925925926E-2</v>
      </c>
      <c r="G97" s="44" t="s">
        <v>236</v>
      </c>
      <c r="H97" s="44" t="s">
        <v>320</v>
      </c>
      <c r="I97" s="45" t="s">
        <v>219</v>
      </c>
      <c r="J97" s="45" t="s">
        <v>39</v>
      </c>
      <c r="K97" s="45" t="s">
        <v>206</v>
      </c>
      <c r="L97" s="9"/>
      <c r="M97" s="9">
        <f>$B97</f>
        <v>93</v>
      </c>
      <c r="N97" s="9"/>
      <c r="O97" s="9"/>
      <c r="P97" s="9"/>
      <c r="Q97" s="9"/>
      <c r="R97" s="32"/>
      <c r="S97" s="9"/>
      <c r="T97" s="9">
        <f>$D97</f>
        <v>52</v>
      </c>
      <c r="U97" s="9"/>
      <c r="V97" s="9"/>
      <c r="W97" s="9"/>
      <c r="X97" s="9"/>
    </row>
    <row r="98" spans="1:24" ht="14.4" x14ac:dyDescent="0.3">
      <c r="A98" s="45">
        <v>103</v>
      </c>
      <c r="B98" s="45">
        <v>94</v>
      </c>
      <c r="C98" s="45">
        <v>14</v>
      </c>
      <c r="D98" s="45">
        <v>53</v>
      </c>
      <c r="E98" s="1">
        <v>197</v>
      </c>
      <c r="F98" s="57">
        <v>3.037037037037037E-2</v>
      </c>
      <c r="G98" s="44" t="s">
        <v>269</v>
      </c>
      <c r="H98" s="44" t="s">
        <v>231</v>
      </c>
      <c r="I98" s="45" t="s">
        <v>219</v>
      </c>
      <c r="J98" s="45" t="s">
        <v>1</v>
      </c>
      <c r="K98" s="45" t="s">
        <v>206</v>
      </c>
      <c r="L98" s="9"/>
      <c r="M98" s="9"/>
      <c r="N98" s="9"/>
      <c r="O98" s="9">
        <f>$B98</f>
        <v>94</v>
      </c>
      <c r="P98" s="9"/>
      <c r="Q98" s="9"/>
      <c r="R98" s="32"/>
      <c r="S98" s="9"/>
      <c r="T98" s="9"/>
      <c r="U98" s="9"/>
      <c r="V98" s="9">
        <f>$D98</f>
        <v>53</v>
      </c>
      <c r="W98" s="9"/>
      <c r="X98" s="9"/>
    </row>
    <row r="99" spans="1:24" ht="14.4" x14ac:dyDescent="0.3">
      <c r="A99" s="45">
        <v>104</v>
      </c>
      <c r="B99" s="45">
        <v>95</v>
      </c>
      <c r="C99" s="45">
        <v>15</v>
      </c>
      <c r="D99" s="45">
        <v>54</v>
      </c>
      <c r="E99" s="1">
        <v>420</v>
      </c>
      <c r="F99" s="57">
        <v>3.0381944444444444E-2</v>
      </c>
      <c r="G99" s="44" t="s">
        <v>236</v>
      </c>
      <c r="H99" s="44" t="s">
        <v>325</v>
      </c>
      <c r="I99" s="45" t="s">
        <v>219</v>
      </c>
      <c r="J99" s="45" t="s">
        <v>28</v>
      </c>
      <c r="K99" s="45" t="s">
        <v>206</v>
      </c>
      <c r="L99" s="9"/>
      <c r="M99" s="9"/>
      <c r="N99" s="9"/>
      <c r="O99" s="9"/>
      <c r="P99" s="9">
        <f>$B99</f>
        <v>95</v>
      </c>
      <c r="Q99" s="9"/>
      <c r="R99" s="32"/>
      <c r="S99" s="9"/>
      <c r="T99" s="9"/>
      <c r="U99" s="9"/>
      <c r="V99" s="9"/>
      <c r="W99" s="9">
        <f>$D99</f>
        <v>54</v>
      </c>
      <c r="X99" s="9"/>
    </row>
    <row r="100" spans="1:24" ht="14.4" x14ac:dyDescent="0.3">
      <c r="A100" s="45">
        <v>108</v>
      </c>
      <c r="B100" s="45">
        <v>96</v>
      </c>
      <c r="C100" s="45">
        <v>16</v>
      </c>
      <c r="D100" s="45">
        <v>55</v>
      </c>
      <c r="E100" s="1">
        <v>894</v>
      </c>
      <c r="F100" s="57">
        <v>3.0601851851851849E-2</v>
      </c>
      <c r="G100" s="44" t="s">
        <v>258</v>
      </c>
      <c r="H100" s="44" t="s">
        <v>293</v>
      </c>
      <c r="I100" s="45" t="s">
        <v>219</v>
      </c>
      <c r="J100" s="45" t="s">
        <v>48</v>
      </c>
      <c r="K100" s="45" t="s">
        <v>206</v>
      </c>
      <c r="L100" s="9"/>
      <c r="M100" s="9"/>
      <c r="N100" s="9"/>
      <c r="O100" s="9"/>
      <c r="P100" s="9"/>
      <c r="Q100" s="9">
        <f>$B100</f>
        <v>96</v>
      </c>
      <c r="R100" s="32"/>
      <c r="S100" s="9"/>
      <c r="T100" s="9"/>
      <c r="U100" s="9"/>
      <c r="V100" s="9"/>
      <c r="W100" s="9"/>
      <c r="X100" s="9">
        <f>$D100</f>
        <v>55</v>
      </c>
    </row>
    <row r="101" spans="1:24" ht="14.4" x14ac:dyDescent="0.3">
      <c r="A101" s="45">
        <v>109</v>
      </c>
      <c r="B101" s="45">
        <v>97</v>
      </c>
      <c r="C101" s="45"/>
      <c r="D101" s="45"/>
      <c r="E101" s="1">
        <v>320</v>
      </c>
      <c r="F101" s="57">
        <v>3.0648148148148147E-2</v>
      </c>
      <c r="G101" s="44" t="s">
        <v>333</v>
      </c>
      <c r="H101" s="44" t="s">
        <v>88</v>
      </c>
      <c r="I101" s="45" t="s">
        <v>59</v>
      </c>
      <c r="J101" s="45" t="s">
        <v>28</v>
      </c>
      <c r="K101" s="45" t="s">
        <v>206</v>
      </c>
      <c r="L101" s="9"/>
      <c r="M101" s="9"/>
      <c r="N101" s="9"/>
      <c r="O101" s="9"/>
      <c r="P101" s="9">
        <f>$B101</f>
        <v>97</v>
      </c>
      <c r="Q101" s="9"/>
      <c r="R101" s="32"/>
      <c r="S101" s="9"/>
      <c r="T101" s="9"/>
      <c r="U101" s="9"/>
      <c r="V101" s="9"/>
      <c r="W101" s="9"/>
      <c r="X101" s="9"/>
    </row>
    <row r="102" spans="1:24" ht="14.4" x14ac:dyDescent="0.3">
      <c r="A102" s="45">
        <v>110</v>
      </c>
      <c r="B102" s="45">
        <v>98</v>
      </c>
      <c r="C102" s="45">
        <v>17</v>
      </c>
      <c r="D102" s="45">
        <v>56</v>
      </c>
      <c r="E102" s="1">
        <v>359</v>
      </c>
      <c r="F102" s="57">
        <v>3.0694444444444444E-2</v>
      </c>
      <c r="G102" s="44" t="s">
        <v>214</v>
      </c>
      <c r="H102" s="44" t="s">
        <v>327</v>
      </c>
      <c r="I102" s="45" t="s">
        <v>219</v>
      </c>
      <c r="J102" s="45" t="s">
        <v>28</v>
      </c>
      <c r="K102" s="45" t="s">
        <v>206</v>
      </c>
      <c r="L102" s="9"/>
      <c r="M102" s="9"/>
      <c r="N102" s="9"/>
      <c r="O102" s="9"/>
      <c r="P102" s="9">
        <f>$B102</f>
        <v>98</v>
      </c>
      <c r="Q102" s="9"/>
      <c r="R102" s="32"/>
      <c r="S102" s="9"/>
      <c r="T102" s="9"/>
      <c r="U102" s="9"/>
      <c r="V102" s="9"/>
      <c r="W102" s="9">
        <f>$D102</f>
        <v>56</v>
      </c>
      <c r="X102" s="9"/>
    </row>
    <row r="103" spans="1:24" ht="14.4" x14ac:dyDescent="0.3">
      <c r="A103" s="45">
        <v>111</v>
      </c>
      <c r="B103" s="45">
        <v>99</v>
      </c>
      <c r="C103" s="45">
        <v>18</v>
      </c>
      <c r="D103" s="45">
        <v>57</v>
      </c>
      <c r="E103" s="1">
        <v>981</v>
      </c>
      <c r="F103" s="57">
        <v>3.0740740740740742E-2</v>
      </c>
      <c r="G103" s="44" t="s">
        <v>269</v>
      </c>
      <c r="H103" s="44" t="s">
        <v>488</v>
      </c>
      <c r="I103" s="45" t="s">
        <v>219</v>
      </c>
      <c r="J103" s="45" t="s">
        <v>48</v>
      </c>
      <c r="K103" s="45" t="s">
        <v>206</v>
      </c>
      <c r="L103" s="9"/>
      <c r="M103" s="9"/>
      <c r="N103" s="9"/>
      <c r="O103" s="9"/>
      <c r="P103" s="9"/>
      <c r="Q103" s="9">
        <f>$B103</f>
        <v>99</v>
      </c>
      <c r="R103" s="32"/>
      <c r="S103" s="9"/>
      <c r="T103" s="9"/>
      <c r="U103" s="9"/>
      <c r="V103" s="9"/>
      <c r="W103" s="9"/>
      <c r="X103" s="9">
        <f>$D103</f>
        <v>57</v>
      </c>
    </row>
    <row r="104" spans="1:24" ht="14.4" x14ac:dyDescent="0.3">
      <c r="A104" s="45">
        <v>112</v>
      </c>
      <c r="B104" s="45">
        <v>100</v>
      </c>
      <c r="C104" s="45">
        <v>19</v>
      </c>
      <c r="D104" s="45">
        <v>58</v>
      </c>
      <c r="E104" s="1">
        <v>220</v>
      </c>
      <c r="F104" s="57">
        <v>3.1041666666666669E-2</v>
      </c>
      <c r="G104" s="44" t="s">
        <v>489</v>
      </c>
      <c r="H104" s="44" t="s">
        <v>490</v>
      </c>
      <c r="I104" s="45" t="s">
        <v>219</v>
      </c>
      <c r="J104" s="45" t="s">
        <v>1</v>
      </c>
      <c r="K104" s="45" t="s">
        <v>206</v>
      </c>
      <c r="L104" s="9"/>
      <c r="M104" s="9"/>
      <c r="N104" s="9"/>
      <c r="O104" s="9">
        <f>$B104</f>
        <v>100</v>
      </c>
      <c r="P104" s="9"/>
      <c r="Q104" s="9"/>
      <c r="R104" s="32"/>
      <c r="S104" s="9"/>
      <c r="T104" s="9"/>
      <c r="U104" s="9"/>
      <c r="V104" s="9">
        <f>$D104</f>
        <v>58</v>
      </c>
      <c r="W104" s="9"/>
      <c r="X104" s="9"/>
    </row>
    <row r="105" spans="1:24" ht="14.4" x14ac:dyDescent="0.3">
      <c r="A105" s="45">
        <v>114</v>
      </c>
      <c r="B105" s="45">
        <v>101</v>
      </c>
      <c r="C105" s="45">
        <v>39</v>
      </c>
      <c r="D105" s="45">
        <v>59</v>
      </c>
      <c r="E105" s="1">
        <v>321</v>
      </c>
      <c r="F105" s="57">
        <v>3.111111111111111E-2</v>
      </c>
      <c r="G105" s="44" t="s">
        <v>330</v>
      </c>
      <c r="H105" s="44" t="s">
        <v>331</v>
      </c>
      <c r="I105" s="45" t="s">
        <v>209</v>
      </c>
      <c r="J105" s="45" t="s">
        <v>28</v>
      </c>
      <c r="K105" s="45" t="s">
        <v>206</v>
      </c>
      <c r="L105" s="9"/>
      <c r="M105" s="9"/>
      <c r="N105" s="9"/>
      <c r="O105" s="9"/>
      <c r="P105" s="9">
        <f>$B105</f>
        <v>101</v>
      </c>
      <c r="Q105" s="9"/>
      <c r="R105" s="32"/>
      <c r="S105" s="9"/>
      <c r="T105" s="9"/>
      <c r="U105" s="9"/>
      <c r="V105" s="9"/>
      <c r="W105" s="9">
        <f>$D105</f>
        <v>59</v>
      </c>
      <c r="X105" s="9"/>
    </row>
    <row r="106" spans="1:24" ht="14.4" x14ac:dyDescent="0.3">
      <c r="A106" s="45">
        <v>118</v>
      </c>
      <c r="B106" s="45">
        <v>102</v>
      </c>
      <c r="C106" s="45"/>
      <c r="D106" s="45"/>
      <c r="E106" s="1">
        <v>970</v>
      </c>
      <c r="F106" s="57">
        <v>3.138888888888889E-2</v>
      </c>
      <c r="G106" s="44" t="s">
        <v>342</v>
      </c>
      <c r="H106" s="44" t="s">
        <v>343</v>
      </c>
      <c r="I106" s="45" t="s">
        <v>59</v>
      </c>
      <c r="J106" s="45" t="s">
        <v>48</v>
      </c>
      <c r="K106" s="45" t="s">
        <v>206</v>
      </c>
      <c r="L106" s="9"/>
      <c r="M106" s="9"/>
      <c r="N106" s="9"/>
      <c r="O106" s="9"/>
      <c r="P106" s="9"/>
      <c r="Q106" s="9">
        <f>$B106</f>
        <v>102</v>
      </c>
      <c r="R106" s="32"/>
      <c r="S106" s="9"/>
      <c r="T106" s="9"/>
      <c r="U106" s="9"/>
      <c r="V106" s="9"/>
      <c r="W106" s="9"/>
      <c r="X106" s="9"/>
    </row>
    <row r="107" spans="1:24" ht="14.4" x14ac:dyDescent="0.3">
      <c r="A107" s="45">
        <v>119</v>
      </c>
      <c r="B107" s="45">
        <v>103</v>
      </c>
      <c r="C107" s="45">
        <v>20</v>
      </c>
      <c r="D107" s="45">
        <v>60</v>
      </c>
      <c r="E107" s="1">
        <v>246</v>
      </c>
      <c r="F107" s="57">
        <v>3.1412037037037037E-2</v>
      </c>
      <c r="G107" s="44" t="s">
        <v>336</v>
      </c>
      <c r="H107" s="44" t="s">
        <v>337</v>
      </c>
      <c r="I107" s="45" t="s">
        <v>219</v>
      </c>
      <c r="J107" s="45" t="s">
        <v>1</v>
      </c>
      <c r="K107" s="45" t="s">
        <v>206</v>
      </c>
      <c r="L107" s="9"/>
      <c r="M107" s="9"/>
      <c r="N107" s="9"/>
      <c r="O107" s="9">
        <f>$B107</f>
        <v>103</v>
      </c>
      <c r="P107" s="9"/>
      <c r="Q107" s="9"/>
      <c r="R107" s="32"/>
      <c r="S107" s="9"/>
      <c r="T107" s="9"/>
      <c r="U107" s="9"/>
      <c r="V107" s="9">
        <f>$D107</f>
        <v>60</v>
      </c>
      <c r="W107" s="9"/>
      <c r="X107" s="9"/>
    </row>
    <row r="108" spans="1:24" ht="14.4" x14ac:dyDescent="0.3">
      <c r="A108" s="45">
        <v>120</v>
      </c>
      <c r="B108" s="45">
        <v>104</v>
      </c>
      <c r="C108" s="45">
        <v>21</v>
      </c>
      <c r="D108" s="45">
        <v>61</v>
      </c>
      <c r="E108" s="1">
        <v>219</v>
      </c>
      <c r="F108" s="57">
        <v>3.1435185185185184E-2</v>
      </c>
      <c r="G108" s="44" t="s">
        <v>338</v>
      </c>
      <c r="H108" s="44" t="s">
        <v>339</v>
      </c>
      <c r="I108" s="45" t="s">
        <v>219</v>
      </c>
      <c r="J108" s="45" t="s">
        <v>1</v>
      </c>
      <c r="K108" s="45" t="s">
        <v>206</v>
      </c>
      <c r="L108" s="9"/>
      <c r="M108" s="9"/>
      <c r="N108" s="9"/>
      <c r="O108" s="9">
        <f>$B108</f>
        <v>104</v>
      </c>
      <c r="P108" s="9"/>
      <c r="Q108" s="9"/>
      <c r="R108" s="32"/>
      <c r="S108" s="9"/>
      <c r="T108" s="9"/>
      <c r="U108" s="9"/>
      <c r="V108" s="9">
        <f>$D108</f>
        <v>61</v>
      </c>
      <c r="W108" s="9"/>
      <c r="X108" s="9"/>
    </row>
    <row r="109" spans="1:24" ht="14.4" x14ac:dyDescent="0.3">
      <c r="A109" s="45">
        <v>121</v>
      </c>
      <c r="B109" s="45">
        <v>105</v>
      </c>
      <c r="C109" s="45">
        <v>2</v>
      </c>
      <c r="D109" s="45">
        <v>62</v>
      </c>
      <c r="E109" s="1">
        <v>441</v>
      </c>
      <c r="F109" s="57">
        <v>3.1458333333333331E-2</v>
      </c>
      <c r="G109" s="44" t="s">
        <v>309</v>
      </c>
      <c r="H109" s="44" t="s">
        <v>321</v>
      </c>
      <c r="I109" s="45" t="s">
        <v>245</v>
      </c>
      <c r="J109" s="45" t="s">
        <v>39</v>
      </c>
      <c r="K109" s="45" t="s">
        <v>206</v>
      </c>
      <c r="L109" s="9"/>
      <c r="M109" s="9">
        <f>$B109</f>
        <v>105</v>
      </c>
      <c r="N109" s="9"/>
      <c r="O109" s="9"/>
      <c r="P109" s="9"/>
      <c r="Q109" s="9"/>
      <c r="R109" s="32"/>
      <c r="S109" s="9"/>
      <c r="T109" s="9">
        <f>$D109</f>
        <v>62</v>
      </c>
      <c r="U109" s="9"/>
      <c r="V109" s="9"/>
      <c r="W109" s="9"/>
      <c r="X109" s="9"/>
    </row>
    <row r="110" spans="1:24" ht="14.4" x14ac:dyDescent="0.3">
      <c r="A110" s="45">
        <v>126</v>
      </c>
      <c r="B110" s="45">
        <v>106</v>
      </c>
      <c r="C110" s="45">
        <v>3</v>
      </c>
      <c r="D110" s="45">
        <v>63</v>
      </c>
      <c r="E110" s="1">
        <v>343</v>
      </c>
      <c r="F110" s="57">
        <v>3.1724537037037037E-2</v>
      </c>
      <c r="G110" s="44" t="s">
        <v>316</v>
      </c>
      <c r="H110" s="44" t="s">
        <v>341</v>
      </c>
      <c r="I110" s="45" t="s">
        <v>245</v>
      </c>
      <c r="J110" s="45" t="s">
        <v>28</v>
      </c>
      <c r="K110" s="45" t="s">
        <v>206</v>
      </c>
      <c r="L110" s="9"/>
      <c r="M110" s="9"/>
      <c r="N110" s="9"/>
      <c r="O110" s="9"/>
      <c r="P110" s="9">
        <f>$B110</f>
        <v>106</v>
      </c>
      <c r="Q110" s="9"/>
      <c r="R110" s="32"/>
      <c r="S110" s="9"/>
      <c r="T110" s="9"/>
      <c r="U110" s="9"/>
      <c r="V110" s="9"/>
      <c r="W110" s="9">
        <f>$D110</f>
        <v>63</v>
      </c>
      <c r="X110" s="9"/>
    </row>
    <row r="111" spans="1:24" ht="14.4" x14ac:dyDescent="0.3">
      <c r="A111" s="45">
        <v>127</v>
      </c>
      <c r="B111" s="45">
        <v>107</v>
      </c>
      <c r="C111" s="45">
        <v>22</v>
      </c>
      <c r="D111" s="45">
        <v>64</v>
      </c>
      <c r="E111" s="1">
        <v>996</v>
      </c>
      <c r="F111" s="57">
        <v>3.184027777777778E-2</v>
      </c>
      <c r="G111" s="44" t="s">
        <v>220</v>
      </c>
      <c r="H111" s="44" t="s">
        <v>491</v>
      </c>
      <c r="I111" s="45" t="s">
        <v>219</v>
      </c>
      <c r="J111" s="45" t="s">
        <v>47</v>
      </c>
      <c r="K111" s="45" t="s">
        <v>206</v>
      </c>
      <c r="L111" s="9">
        <f>$B111</f>
        <v>107</v>
      </c>
      <c r="M111" s="9"/>
      <c r="N111" s="9"/>
      <c r="O111" s="9"/>
      <c r="P111" s="9"/>
      <c r="Q111" s="9"/>
      <c r="R111" s="32"/>
      <c r="S111" s="9">
        <f>$D111</f>
        <v>64</v>
      </c>
      <c r="T111" s="9"/>
      <c r="U111" s="9"/>
      <c r="V111" s="9"/>
      <c r="W111" s="9"/>
      <c r="X111" s="9"/>
    </row>
    <row r="112" spans="1:24" ht="14.4" x14ac:dyDescent="0.3">
      <c r="A112" s="45">
        <v>128</v>
      </c>
      <c r="B112" s="45">
        <v>108</v>
      </c>
      <c r="C112" s="45">
        <v>40</v>
      </c>
      <c r="D112" s="45">
        <v>65</v>
      </c>
      <c r="E112" s="1">
        <v>893</v>
      </c>
      <c r="F112" s="57">
        <v>3.1979166666666663E-2</v>
      </c>
      <c r="G112" s="44" t="s">
        <v>311</v>
      </c>
      <c r="H112" s="44" t="s">
        <v>492</v>
      </c>
      <c r="I112" s="45" t="s">
        <v>209</v>
      </c>
      <c r="J112" s="45" t="s">
        <v>48</v>
      </c>
      <c r="K112" s="45" t="s">
        <v>206</v>
      </c>
      <c r="L112" s="9"/>
      <c r="M112" s="9"/>
      <c r="N112" s="9"/>
      <c r="O112" s="9"/>
      <c r="P112" s="9"/>
      <c r="Q112" s="9">
        <f>$B112</f>
        <v>108</v>
      </c>
      <c r="R112" s="32"/>
      <c r="S112" s="9"/>
      <c r="T112" s="9"/>
      <c r="U112" s="9"/>
      <c r="V112" s="9"/>
      <c r="W112" s="9"/>
      <c r="X112" s="9">
        <f>$D112</f>
        <v>65</v>
      </c>
    </row>
    <row r="113" spans="1:24" ht="14.4" x14ac:dyDescent="0.3">
      <c r="A113" s="45">
        <v>129</v>
      </c>
      <c r="B113" s="45">
        <v>109</v>
      </c>
      <c r="C113" s="45">
        <v>41</v>
      </c>
      <c r="D113" s="45">
        <v>66</v>
      </c>
      <c r="E113" s="1">
        <v>128</v>
      </c>
      <c r="F113" s="57">
        <v>3.2118055555555552E-2</v>
      </c>
      <c r="G113" s="44" t="s">
        <v>240</v>
      </c>
      <c r="H113" s="44" t="s">
        <v>335</v>
      </c>
      <c r="I113" s="45" t="s">
        <v>209</v>
      </c>
      <c r="J113" s="45" t="s">
        <v>1</v>
      </c>
      <c r="K113" s="45" t="s">
        <v>206</v>
      </c>
      <c r="L113" s="9"/>
      <c r="M113" s="9"/>
      <c r="N113" s="9"/>
      <c r="O113" s="9">
        <f>$B113</f>
        <v>109</v>
      </c>
      <c r="P113" s="9"/>
      <c r="Q113" s="9"/>
      <c r="R113" s="32"/>
      <c r="S113" s="9"/>
      <c r="T113" s="9"/>
      <c r="U113" s="9"/>
      <c r="V113" s="9">
        <f>$D113</f>
        <v>66</v>
      </c>
      <c r="W113" s="9"/>
      <c r="X113" s="9"/>
    </row>
    <row r="114" spans="1:24" ht="14.4" x14ac:dyDescent="0.3">
      <c r="A114" s="45">
        <v>130</v>
      </c>
      <c r="B114" s="45">
        <v>110</v>
      </c>
      <c r="C114" s="45">
        <v>42</v>
      </c>
      <c r="D114" s="45">
        <v>67</v>
      </c>
      <c r="E114" s="1">
        <v>585</v>
      </c>
      <c r="F114" s="57">
        <v>3.2129629629629633E-2</v>
      </c>
      <c r="G114" s="44" t="s">
        <v>493</v>
      </c>
      <c r="H114" s="44" t="s">
        <v>301</v>
      </c>
      <c r="I114" s="45" t="s">
        <v>209</v>
      </c>
      <c r="J114" s="45" t="s">
        <v>35</v>
      </c>
      <c r="K114" s="45" t="s">
        <v>206</v>
      </c>
      <c r="L114" s="9"/>
      <c r="M114" s="9"/>
      <c r="N114" s="9">
        <f>$B114</f>
        <v>110</v>
      </c>
      <c r="O114" s="9"/>
      <c r="P114" s="9"/>
      <c r="Q114" s="9"/>
      <c r="R114" s="32"/>
      <c r="S114" s="9"/>
      <c r="T114" s="9"/>
      <c r="U114" s="9">
        <f>$D114</f>
        <v>67</v>
      </c>
      <c r="V114" s="9"/>
      <c r="W114" s="9"/>
      <c r="X114" s="9"/>
    </row>
    <row r="115" spans="1:24" ht="14.4" x14ac:dyDescent="0.3">
      <c r="A115" s="45">
        <v>131</v>
      </c>
      <c r="B115" s="45">
        <v>111</v>
      </c>
      <c r="C115" s="45">
        <v>43</v>
      </c>
      <c r="D115" s="45">
        <v>68</v>
      </c>
      <c r="E115" s="1">
        <v>997</v>
      </c>
      <c r="F115" s="57">
        <v>3.2164351851851854E-2</v>
      </c>
      <c r="G115" s="44" t="s">
        <v>344</v>
      </c>
      <c r="H115" s="44" t="s">
        <v>345</v>
      </c>
      <c r="I115" s="45" t="s">
        <v>209</v>
      </c>
      <c r="J115" s="45" t="s">
        <v>47</v>
      </c>
      <c r="K115" s="45" t="s">
        <v>206</v>
      </c>
      <c r="L115" s="9">
        <f>$B115</f>
        <v>111</v>
      </c>
      <c r="M115" s="9"/>
      <c r="N115" s="9"/>
      <c r="O115" s="9"/>
      <c r="P115" s="9"/>
      <c r="Q115" s="9"/>
      <c r="R115" s="32"/>
      <c r="S115" s="9">
        <f>$D115</f>
        <v>68</v>
      </c>
      <c r="T115" s="9"/>
      <c r="U115" s="9"/>
      <c r="V115" s="9"/>
      <c r="W115" s="9"/>
      <c r="X115" s="9"/>
    </row>
    <row r="116" spans="1:24" ht="14.4" x14ac:dyDescent="0.3">
      <c r="A116" s="45">
        <v>132</v>
      </c>
      <c r="B116" s="45">
        <v>112</v>
      </c>
      <c r="C116" s="45">
        <v>44</v>
      </c>
      <c r="D116" s="45">
        <v>69</v>
      </c>
      <c r="E116" s="1">
        <v>426</v>
      </c>
      <c r="F116" s="57">
        <v>3.2280092592592589E-2</v>
      </c>
      <c r="G116" s="44" t="s">
        <v>494</v>
      </c>
      <c r="H116" s="44" t="s">
        <v>332</v>
      </c>
      <c r="I116" s="45" t="s">
        <v>209</v>
      </c>
      <c r="J116" s="45" t="s">
        <v>28</v>
      </c>
      <c r="K116" s="45" t="s">
        <v>206</v>
      </c>
      <c r="L116" s="9"/>
      <c r="M116" s="9"/>
      <c r="N116" s="9"/>
      <c r="O116" s="9"/>
      <c r="P116" s="9">
        <f>$B116</f>
        <v>112</v>
      </c>
      <c r="Q116" s="9"/>
      <c r="R116" s="32"/>
      <c r="S116" s="9"/>
      <c r="T116" s="9"/>
      <c r="U116" s="9"/>
      <c r="V116" s="9"/>
      <c r="W116" s="9">
        <f>$D116</f>
        <v>69</v>
      </c>
      <c r="X116" s="9"/>
    </row>
    <row r="117" spans="1:24" ht="14.4" x14ac:dyDescent="0.3">
      <c r="A117" s="45">
        <v>133</v>
      </c>
      <c r="B117" s="45">
        <v>113</v>
      </c>
      <c r="C117" s="45">
        <v>45</v>
      </c>
      <c r="D117" s="45">
        <v>70</v>
      </c>
      <c r="E117" s="1">
        <v>531</v>
      </c>
      <c r="F117" s="57">
        <v>3.2314814814814817E-2</v>
      </c>
      <c r="G117" s="44" t="s">
        <v>233</v>
      </c>
      <c r="H117" s="44" t="s">
        <v>291</v>
      </c>
      <c r="I117" s="45" t="s">
        <v>209</v>
      </c>
      <c r="J117" s="45" t="s">
        <v>35</v>
      </c>
      <c r="K117" s="45" t="s">
        <v>206</v>
      </c>
      <c r="L117" s="9"/>
      <c r="M117" s="9"/>
      <c r="N117" s="9">
        <f>$B117</f>
        <v>113</v>
      </c>
      <c r="O117" s="9"/>
      <c r="P117" s="9"/>
      <c r="Q117" s="9"/>
      <c r="R117" s="32"/>
      <c r="S117" s="9"/>
      <c r="T117" s="9"/>
      <c r="U117" s="9">
        <f>$D117</f>
        <v>70</v>
      </c>
      <c r="V117" s="9"/>
      <c r="W117" s="9"/>
      <c r="X117" s="9"/>
    </row>
    <row r="118" spans="1:24" ht="14.4" x14ac:dyDescent="0.3">
      <c r="A118" s="45">
        <v>136</v>
      </c>
      <c r="B118" s="45">
        <v>114</v>
      </c>
      <c r="C118" s="45">
        <v>46</v>
      </c>
      <c r="D118" s="45">
        <v>71</v>
      </c>
      <c r="E118" s="1">
        <v>1010</v>
      </c>
      <c r="F118" s="57">
        <v>3.2418981481481486E-2</v>
      </c>
      <c r="G118" s="44" t="s">
        <v>351</v>
      </c>
      <c r="H118" s="44" t="s">
        <v>300</v>
      </c>
      <c r="I118" s="45" t="s">
        <v>209</v>
      </c>
      <c r="J118" s="45" t="s">
        <v>47</v>
      </c>
      <c r="K118" s="45" t="s">
        <v>206</v>
      </c>
      <c r="L118" s="9">
        <f>$B118</f>
        <v>114</v>
      </c>
      <c r="M118" s="9"/>
      <c r="N118" s="9"/>
      <c r="O118" s="9"/>
      <c r="P118" s="9"/>
      <c r="Q118" s="9"/>
      <c r="R118" s="32"/>
      <c r="S118" s="9">
        <f>$D118</f>
        <v>71</v>
      </c>
      <c r="T118" s="9"/>
      <c r="U118" s="9"/>
      <c r="V118" s="9"/>
      <c r="W118" s="9"/>
      <c r="X118" s="9"/>
    </row>
    <row r="119" spans="1:24" ht="14.4" x14ac:dyDescent="0.3">
      <c r="A119" s="45">
        <v>138</v>
      </c>
      <c r="B119" s="45">
        <v>115</v>
      </c>
      <c r="C119" s="45">
        <v>47</v>
      </c>
      <c r="D119" s="45">
        <v>72</v>
      </c>
      <c r="E119" s="1">
        <v>309</v>
      </c>
      <c r="F119" s="57">
        <v>3.2476851851851854E-2</v>
      </c>
      <c r="G119" s="44" t="s">
        <v>220</v>
      </c>
      <c r="H119" s="44" t="s">
        <v>334</v>
      </c>
      <c r="I119" s="45" t="s">
        <v>209</v>
      </c>
      <c r="J119" s="45" t="s">
        <v>28</v>
      </c>
      <c r="K119" s="45" t="s">
        <v>206</v>
      </c>
      <c r="L119" s="9"/>
      <c r="M119" s="9"/>
      <c r="N119" s="9"/>
      <c r="O119" s="9"/>
      <c r="P119" s="9">
        <f>$B119</f>
        <v>115</v>
      </c>
      <c r="Q119" s="9"/>
      <c r="R119" s="32"/>
      <c r="S119" s="9"/>
      <c r="T119" s="9"/>
      <c r="U119" s="9"/>
      <c r="V119" s="9"/>
      <c r="W119" s="9">
        <f>$D119</f>
        <v>72</v>
      </c>
      <c r="X119" s="9"/>
    </row>
    <row r="120" spans="1:24" ht="14.4" x14ac:dyDescent="0.3">
      <c r="A120" s="45">
        <v>140</v>
      </c>
      <c r="B120" s="45">
        <v>116</v>
      </c>
      <c r="C120" s="45">
        <v>48</v>
      </c>
      <c r="D120" s="45">
        <v>73</v>
      </c>
      <c r="E120" s="1">
        <v>160</v>
      </c>
      <c r="F120" s="57">
        <v>3.2500000000000001E-2</v>
      </c>
      <c r="G120" s="44" t="s">
        <v>346</v>
      </c>
      <c r="H120" s="44" t="s">
        <v>347</v>
      </c>
      <c r="I120" s="45" t="s">
        <v>209</v>
      </c>
      <c r="J120" s="45" t="s">
        <v>1</v>
      </c>
      <c r="K120" s="45" t="s">
        <v>206</v>
      </c>
      <c r="L120" s="9"/>
      <c r="M120" s="9"/>
      <c r="N120" s="9"/>
      <c r="O120" s="9">
        <f>$B120</f>
        <v>116</v>
      </c>
      <c r="P120" s="9"/>
      <c r="Q120" s="9"/>
      <c r="R120" s="32"/>
      <c r="S120" s="9"/>
      <c r="T120" s="9"/>
      <c r="U120" s="9"/>
      <c r="V120" s="9">
        <f>$D120</f>
        <v>73</v>
      </c>
      <c r="W120" s="9"/>
      <c r="X120" s="9"/>
    </row>
    <row r="121" spans="1:24" ht="14.4" x14ac:dyDescent="0.3">
      <c r="A121" s="45">
        <v>142</v>
      </c>
      <c r="B121" s="45">
        <v>117</v>
      </c>
      <c r="C121" s="45"/>
      <c r="D121" s="45"/>
      <c r="E121" s="1">
        <v>247</v>
      </c>
      <c r="F121" s="57">
        <v>3.2523148148148148E-2</v>
      </c>
      <c r="G121" s="44" t="s">
        <v>466</v>
      </c>
      <c r="H121" s="44" t="s">
        <v>467</v>
      </c>
      <c r="I121" s="45" t="s">
        <v>59</v>
      </c>
      <c r="J121" s="45" t="s">
        <v>1</v>
      </c>
      <c r="K121" s="45" t="s">
        <v>206</v>
      </c>
      <c r="L121" s="9"/>
      <c r="M121" s="9"/>
      <c r="N121" s="9"/>
      <c r="O121" s="9">
        <f>$B121</f>
        <v>117</v>
      </c>
      <c r="P121" s="9"/>
      <c r="Q121" s="9"/>
      <c r="R121" s="32"/>
      <c r="S121" s="9"/>
      <c r="T121" s="9"/>
      <c r="U121" s="9"/>
      <c r="V121" s="9"/>
      <c r="W121" s="9"/>
      <c r="X121" s="9"/>
    </row>
    <row r="122" spans="1:24" ht="14.4" x14ac:dyDescent="0.3">
      <c r="A122" s="45">
        <v>144</v>
      </c>
      <c r="B122" s="45">
        <v>118</v>
      </c>
      <c r="C122" s="45">
        <v>23</v>
      </c>
      <c r="D122" s="45">
        <v>74</v>
      </c>
      <c r="E122" s="1">
        <v>521</v>
      </c>
      <c r="F122" s="57">
        <v>3.2685185185185185E-2</v>
      </c>
      <c r="G122" s="44" t="s">
        <v>240</v>
      </c>
      <c r="H122" s="44" t="s">
        <v>442</v>
      </c>
      <c r="I122" s="45" t="s">
        <v>219</v>
      </c>
      <c r="J122" s="45" t="s">
        <v>39</v>
      </c>
      <c r="K122" s="45" t="s">
        <v>206</v>
      </c>
      <c r="L122" s="9"/>
      <c r="M122" s="9">
        <f>$B122</f>
        <v>118</v>
      </c>
      <c r="N122" s="9"/>
      <c r="O122" s="9"/>
      <c r="P122" s="9"/>
      <c r="Q122" s="9"/>
      <c r="R122" s="32"/>
      <c r="S122" s="9"/>
      <c r="T122" s="9">
        <f>$D122</f>
        <v>74</v>
      </c>
      <c r="U122" s="9"/>
      <c r="V122" s="9"/>
      <c r="W122" s="9"/>
      <c r="X122" s="9"/>
    </row>
    <row r="123" spans="1:24" ht="14.4" x14ac:dyDescent="0.3">
      <c r="A123" s="45">
        <v>145</v>
      </c>
      <c r="B123" s="45">
        <v>119</v>
      </c>
      <c r="C123" s="45">
        <v>4</v>
      </c>
      <c r="D123" s="45">
        <v>75</v>
      </c>
      <c r="E123" s="1">
        <v>987</v>
      </c>
      <c r="F123" s="57">
        <v>3.2766203703703707E-2</v>
      </c>
      <c r="G123" s="44" t="s">
        <v>340</v>
      </c>
      <c r="H123" s="44" t="s">
        <v>74</v>
      </c>
      <c r="I123" s="45" t="s">
        <v>245</v>
      </c>
      <c r="J123" s="45" t="s">
        <v>47</v>
      </c>
      <c r="K123" s="45" t="s">
        <v>206</v>
      </c>
      <c r="L123" s="9">
        <f>$B123</f>
        <v>119</v>
      </c>
      <c r="M123" s="9"/>
      <c r="N123" s="9"/>
      <c r="O123" s="9"/>
      <c r="P123" s="9"/>
      <c r="Q123" s="9"/>
      <c r="R123" s="32"/>
      <c r="S123" s="9">
        <f>$D123</f>
        <v>75</v>
      </c>
      <c r="T123" s="9"/>
      <c r="U123" s="9"/>
      <c r="V123" s="9"/>
      <c r="W123" s="9"/>
      <c r="X123" s="9"/>
    </row>
    <row r="124" spans="1:24" ht="14.4" x14ac:dyDescent="0.3">
      <c r="A124" s="45">
        <v>146</v>
      </c>
      <c r="B124" s="45">
        <v>120</v>
      </c>
      <c r="C124" s="45">
        <v>24</v>
      </c>
      <c r="D124" s="45">
        <v>76</v>
      </c>
      <c r="E124" s="1">
        <v>526</v>
      </c>
      <c r="F124" s="57">
        <v>3.2800925925925921E-2</v>
      </c>
      <c r="G124" s="44" t="s">
        <v>271</v>
      </c>
      <c r="H124" s="44" t="s">
        <v>417</v>
      </c>
      <c r="I124" s="45" t="s">
        <v>219</v>
      </c>
      <c r="J124" s="45" t="s">
        <v>39</v>
      </c>
      <c r="K124" s="45" t="s">
        <v>206</v>
      </c>
      <c r="L124" s="9"/>
      <c r="M124" s="9">
        <f>$B124</f>
        <v>120</v>
      </c>
      <c r="N124" s="9"/>
      <c r="O124" s="9"/>
      <c r="P124" s="9"/>
      <c r="Q124" s="9"/>
      <c r="R124" s="32"/>
      <c r="S124" s="9"/>
      <c r="T124" s="9">
        <f>$D124</f>
        <v>76</v>
      </c>
      <c r="U124" s="9"/>
      <c r="V124" s="9"/>
      <c r="W124" s="9"/>
      <c r="X124" s="9"/>
    </row>
    <row r="125" spans="1:24" ht="14.4" x14ac:dyDescent="0.3">
      <c r="A125" s="45">
        <v>148</v>
      </c>
      <c r="B125" s="45">
        <v>121</v>
      </c>
      <c r="C125" s="45">
        <v>25</v>
      </c>
      <c r="D125" s="45">
        <v>77</v>
      </c>
      <c r="E125" s="1">
        <v>570</v>
      </c>
      <c r="F125" s="57">
        <v>3.3101851851851855E-2</v>
      </c>
      <c r="G125" s="44" t="s">
        <v>317</v>
      </c>
      <c r="H125" s="44" t="s">
        <v>352</v>
      </c>
      <c r="I125" s="45" t="s">
        <v>219</v>
      </c>
      <c r="J125" s="45" t="s">
        <v>35</v>
      </c>
      <c r="K125" s="45" t="s">
        <v>206</v>
      </c>
      <c r="L125" s="9"/>
      <c r="M125" s="9"/>
      <c r="N125" s="9">
        <f>$B125</f>
        <v>121</v>
      </c>
      <c r="O125" s="9"/>
      <c r="P125" s="9"/>
      <c r="Q125" s="9"/>
      <c r="R125" s="32"/>
      <c r="S125" s="9"/>
      <c r="T125" s="9"/>
      <c r="U125" s="9">
        <f>$D125</f>
        <v>77</v>
      </c>
      <c r="V125" s="9"/>
      <c r="W125" s="9"/>
      <c r="X125" s="9"/>
    </row>
    <row r="126" spans="1:24" ht="14.4" x14ac:dyDescent="0.3">
      <c r="A126" s="45">
        <v>150</v>
      </c>
      <c r="B126" s="45">
        <v>122</v>
      </c>
      <c r="C126" s="45">
        <v>26</v>
      </c>
      <c r="D126" s="45">
        <v>78</v>
      </c>
      <c r="E126" s="1">
        <v>245</v>
      </c>
      <c r="F126" s="57">
        <v>3.3136574074074075E-2</v>
      </c>
      <c r="G126" s="44" t="s">
        <v>349</v>
      </c>
      <c r="H126" s="44" t="s">
        <v>350</v>
      </c>
      <c r="I126" s="45" t="s">
        <v>219</v>
      </c>
      <c r="J126" s="45" t="s">
        <v>1</v>
      </c>
      <c r="K126" s="45" t="s">
        <v>206</v>
      </c>
      <c r="L126" s="9"/>
      <c r="M126" s="9"/>
      <c r="N126" s="9"/>
      <c r="O126" s="9">
        <f>$B126</f>
        <v>122</v>
      </c>
      <c r="P126" s="9"/>
      <c r="Q126" s="9"/>
      <c r="R126" s="32"/>
      <c r="S126" s="9"/>
      <c r="T126" s="9"/>
      <c r="U126" s="9"/>
      <c r="V126" s="9">
        <f>$D126</f>
        <v>78</v>
      </c>
      <c r="W126" s="9"/>
      <c r="X126" s="9"/>
    </row>
    <row r="127" spans="1:24" ht="14.4" x14ac:dyDescent="0.3">
      <c r="A127" s="45">
        <v>152</v>
      </c>
      <c r="B127" s="45">
        <v>123</v>
      </c>
      <c r="C127" s="45">
        <v>49</v>
      </c>
      <c r="D127" s="45">
        <v>79</v>
      </c>
      <c r="E127" s="1">
        <v>280</v>
      </c>
      <c r="F127" s="57">
        <v>3.318287037037037E-2</v>
      </c>
      <c r="G127" s="44" t="s">
        <v>248</v>
      </c>
      <c r="H127" s="44" t="s">
        <v>74</v>
      </c>
      <c r="I127" s="45" t="s">
        <v>209</v>
      </c>
      <c r="J127" s="45" t="s">
        <v>1</v>
      </c>
      <c r="K127" s="45" t="s">
        <v>206</v>
      </c>
      <c r="L127" s="9"/>
      <c r="M127" s="9"/>
      <c r="N127" s="9"/>
      <c r="O127" s="9">
        <f>$B127</f>
        <v>123</v>
      </c>
      <c r="P127" s="9"/>
      <c r="Q127" s="9"/>
      <c r="R127" s="32"/>
      <c r="S127" s="9"/>
      <c r="T127" s="9"/>
      <c r="U127" s="9"/>
      <c r="V127" s="9">
        <f>$D127</f>
        <v>79</v>
      </c>
      <c r="W127" s="9"/>
      <c r="X127" s="9"/>
    </row>
    <row r="128" spans="1:24" ht="14.4" x14ac:dyDescent="0.3">
      <c r="A128" s="45">
        <v>153</v>
      </c>
      <c r="B128" s="45">
        <v>124</v>
      </c>
      <c r="C128" s="45">
        <v>27</v>
      </c>
      <c r="D128" s="45">
        <v>80</v>
      </c>
      <c r="E128" s="1">
        <v>561</v>
      </c>
      <c r="F128" s="57">
        <v>3.3344907407407406E-2</v>
      </c>
      <c r="G128" s="44" t="s">
        <v>360</v>
      </c>
      <c r="H128" s="44" t="s">
        <v>361</v>
      </c>
      <c r="I128" s="45" t="s">
        <v>219</v>
      </c>
      <c r="J128" s="45" t="s">
        <v>35</v>
      </c>
      <c r="K128" s="45" t="s">
        <v>206</v>
      </c>
      <c r="L128" s="9"/>
      <c r="M128" s="9"/>
      <c r="N128" s="9">
        <f>$B128</f>
        <v>124</v>
      </c>
      <c r="O128" s="9"/>
      <c r="P128" s="9"/>
      <c r="Q128" s="9"/>
      <c r="R128" s="32"/>
      <c r="S128" s="9"/>
      <c r="T128" s="9"/>
      <c r="U128" s="9">
        <f>$D128</f>
        <v>80</v>
      </c>
      <c r="V128" s="9"/>
      <c r="W128" s="9"/>
      <c r="X128" s="9"/>
    </row>
    <row r="129" spans="1:24" ht="14.4" x14ac:dyDescent="0.3">
      <c r="A129" s="45">
        <v>155</v>
      </c>
      <c r="B129" s="45">
        <v>125</v>
      </c>
      <c r="C129" s="45">
        <v>50</v>
      </c>
      <c r="D129" s="45">
        <v>81</v>
      </c>
      <c r="E129" s="1">
        <v>421</v>
      </c>
      <c r="F129" s="57">
        <v>3.3483796296296296E-2</v>
      </c>
      <c r="G129" s="44" t="s">
        <v>240</v>
      </c>
      <c r="H129" s="44" t="s">
        <v>153</v>
      </c>
      <c r="I129" s="45" t="s">
        <v>209</v>
      </c>
      <c r="J129" s="45" t="s">
        <v>28</v>
      </c>
      <c r="K129" s="45" t="s">
        <v>206</v>
      </c>
      <c r="L129" s="9"/>
      <c r="M129" s="9"/>
      <c r="N129" s="9"/>
      <c r="O129" s="9"/>
      <c r="P129" s="9">
        <f>$B129</f>
        <v>125</v>
      </c>
      <c r="Q129" s="9"/>
      <c r="R129" s="32"/>
      <c r="S129" s="9"/>
      <c r="T129" s="9"/>
      <c r="U129" s="9"/>
      <c r="V129" s="9"/>
      <c r="W129" s="9">
        <f>$D129</f>
        <v>81</v>
      </c>
      <c r="X129" s="9"/>
    </row>
    <row r="130" spans="1:24" ht="14.4" x14ac:dyDescent="0.3">
      <c r="A130" s="45">
        <v>156</v>
      </c>
      <c r="B130" s="45">
        <v>126</v>
      </c>
      <c r="C130" s="45">
        <v>51</v>
      </c>
      <c r="D130" s="45">
        <v>82</v>
      </c>
      <c r="E130" s="1">
        <v>335</v>
      </c>
      <c r="F130" s="57">
        <v>3.3564814814814811E-2</v>
      </c>
      <c r="G130" s="44" t="s">
        <v>271</v>
      </c>
      <c r="H130" s="44" t="s">
        <v>356</v>
      </c>
      <c r="I130" s="45" t="s">
        <v>209</v>
      </c>
      <c r="J130" s="45" t="s">
        <v>28</v>
      </c>
      <c r="K130" s="45" t="s">
        <v>206</v>
      </c>
      <c r="L130" s="9"/>
      <c r="M130" s="9"/>
      <c r="N130" s="9"/>
      <c r="O130" s="9"/>
      <c r="P130" s="9">
        <f>$B130</f>
        <v>126</v>
      </c>
      <c r="Q130" s="9"/>
      <c r="R130" s="32"/>
      <c r="S130" s="9"/>
      <c r="T130" s="9"/>
      <c r="U130" s="9"/>
      <c r="V130" s="9"/>
      <c r="W130" s="9">
        <f>$D130</f>
        <v>82</v>
      </c>
      <c r="X130" s="9"/>
    </row>
    <row r="131" spans="1:24" ht="14.4" x14ac:dyDescent="0.3">
      <c r="A131" s="45">
        <v>158</v>
      </c>
      <c r="B131" s="45">
        <v>127</v>
      </c>
      <c r="C131" s="45">
        <v>5</v>
      </c>
      <c r="D131" s="45">
        <v>83</v>
      </c>
      <c r="E131" s="1">
        <v>191</v>
      </c>
      <c r="F131" s="57">
        <v>3.366898148148148E-2</v>
      </c>
      <c r="G131" s="44" t="s">
        <v>348</v>
      </c>
      <c r="H131" s="44" t="s">
        <v>355</v>
      </c>
      <c r="I131" s="45" t="s">
        <v>245</v>
      </c>
      <c r="J131" s="45" t="s">
        <v>1</v>
      </c>
      <c r="K131" s="45" t="s">
        <v>206</v>
      </c>
      <c r="L131" s="9"/>
      <c r="M131" s="9"/>
      <c r="N131" s="9"/>
      <c r="O131" s="9">
        <f>$B131</f>
        <v>127</v>
      </c>
      <c r="P131" s="9"/>
      <c r="Q131" s="9"/>
      <c r="R131" s="32"/>
      <c r="S131" s="9"/>
      <c r="T131" s="9"/>
      <c r="U131" s="9"/>
      <c r="V131" s="9">
        <f>$D131</f>
        <v>83</v>
      </c>
      <c r="W131" s="9"/>
      <c r="X131" s="9"/>
    </row>
    <row r="132" spans="1:24" ht="14.4" x14ac:dyDescent="0.3">
      <c r="A132" s="45">
        <v>160</v>
      </c>
      <c r="B132" s="45">
        <v>128</v>
      </c>
      <c r="C132" s="45">
        <v>28</v>
      </c>
      <c r="D132" s="45">
        <v>84</v>
      </c>
      <c r="E132" s="1">
        <v>161</v>
      </c>
      <c r="F132" s="57">
        <v>3.3854166666666664E-2</v>
      </c>
      <c r="G132" s="44" t="s">
        <v>322</v>
      </c>
      <c r="H132" s="44" t="s">
        <v>495</v>
      </c>
      <c r="I132" s="45" t="s">
        <v>219</v>
      </c>
      <c r="J132" s="45" t="s">
        <v>1</v>
      </c>
      <c r="K132" s="45" t="s">
        <v>206</v>
      </c>
      <c r="L132" s="9"/>
      <c r="M132" s="9"/>
      <c r="N132" s="9"/>
      <c r="O132" s="9">
        <f>$B132</f>
        <v>128</v>
      </c>
      <c r="P132" s="9"/>
      <c r="Q132" s="9"/>
      <c r="R132" s="32"/>
      <c r="S132" s="9"/>
      <c r="T132" s="9"/>
      <c r="U132" s="9"/>
      <c r="V132" s="9">
        <f>$D132</f>
        <v>84</v>
      </c>
      <c r="W132" s="9"/>
      <c r="X132" s="9"/>
    </row>
    <row r="133" spans="1:24" ht="14.4" x14ac:dyDescent="0.3">
      <c r="A133" s="45">
        <v>161</v>
      </c>
      <c r="B133" s="45">
        <v>129</v>
      </c>
      <c r="C133" s="45">
        <v>6</v>
      </c>
      <c r="D133" s="45">
        <v>85</v>
      </c>
      <c r="E133" s="1">
        <v>400</v>
      </c>
      <c r="F133" s="57">
        <v>3.3935185185185186E-2</v>
      </c>
      <c r="G133" s="44" t="s">
        <v>271</v>
      </c>
      <c r="H133" s="44" t="s">
        <v>357</v>
      </c>
      <c r="I133" s="45" t="s">
        <v>245</v>
      </c>
      <c r="J133" s="45" t="s">
        <v>28</v>
      </c>
      <c r="K133" s="45" t="s">
        <v>206</v>
      </c>
      <c r="L133" s="9"/>
      <c r="M133" s="9"/>
      <c r="N133" s="9"/>
      <c r="O133" s="9"/>
      <c r="P133" s="9">
        <f>$B133</f>
        <v>129</v>
      </c>
      <c r="Q133" s="9"/>
      <c r="R133" s="32"/>
      <c r="S133" s="9"/>
      <c r="T133" s="9"/>
      <c r="U133" s="9"/>
      <c r="V133" s="9"/>
      <c r="W133" s="9">
        <f>$D133</f>
        <v>85</v>
      </c>
      <c r="X133" s="9"/>
    </row>
    <row r="134" spans="1:24" ht="14.4" x14ac:dyDescent="0.3">
      <c r="A134" s="45">
        <v>165</v>
      </c>
      <c r="B134" s="45">
        <v>130</v>
      </c>
      <c r="C134" s="45">
        <v>29</v>
      </c>
      <c r="D134" s="45">
        <v>86</v>
      </c>
      <c r="E134" s="1">
        <v>412</v>
      </c>
      <c r="F134" s="57">
        <v>3.4004629629629628E-2</v>
      </c>
      <c r="G134" s="44" t="s">
        <v>254</v>
      </c>
      <c r="H134" s="44" t="s">
        <v>496</v>
      </c>
      <c r="I134" s="45" t="s">
        <v>219</v>
      </c>
      <c r="J134" s="45" t="s">
        <v>28</v>
      </c>
      <c r="K134" s="45" t="s">
        <v>206</v>
      </c>
      <c r="L134" s="9"/>
      <c r="M134" s="9"/>
      <c r="N134" s="9"/>
      <c r="O134" s="9"/>
      <c r="P134" s="9">
        <f>$B134</f>
        <v>130</v>
      </c>
      <c r="Q134" s="9"/>
      <c r="R134" s="32"/>
      <c r="S134" s="9"/>
      <c r="T134" s="9"/>
      <c r="U134" s="9"/>
      <c r="V134" s="9"/>
      <c r="W134" s="9">
        <f>$D134</f>
        <v>86</v>
      </c>
      <c r="X134" s="9"/>
    </row>
    <row r="135" spans="1:24" ht="14.4" x14ac:dyDescent="0.3">
      <c r="A135" s="45">
        <v>166</v>
      </c>
      <c r="B135" s="45">
        <v>131</v>
      </c>
      <c r="C135" s="45">
        <v>52</v>
      </c>
      <c r="D135" s="45">
        <v>87</v>
      </c>
      <c r="E135" s="1">
        <v>506</v>
      </c>
      <c r="F135" s="57">
        <v>3.4004629629629628E-2</v>
      </c>
      <c r="G135" s="44" t="s">
        <v>497</v>
      </c>
      <c r="H135" s="44" t="s">
        <v>498</v>
      </c>
      <c r="I135" s="45" t="s">
        <v>209</v>
      </c>
      <c r="J135" s="45" t="s">
        <v>39</v>
      </c>
      <c r="K135" s="45" t="s">
        <v>206</v>
      </c>
      <c r="L135" s="9"/>
      <c r="M135" s="9">
        <f>$B135</f>
        <v>131</v>
      </c>
      <c r="N135" s="9"/>
      <c r="O135" s="9"/>
      <c r="P135" s="9"/>
      <c r="Q135" s="9"/>
      <c r="R135" s="32"/>
      <c r="S135" s="9"/>
      <c r="T135" s="9">
        <f>$D135</f>
        <v>87</v>
      </c>
      <c r="U135" s="9"/>
      <c r="V135" s="9"/>
      <c r="W135" s="9"/>
      <c r="X135" s="9"/>
    </row>
    <row r="136" spans="1:24" ht="14.4" x14ac:dyDescent="0.3">
      <c r="A136" s="45">
        <v>168</v>
      </c>
      <c r="B136" s="45">
        <v>132</v>
      </c>
      <c r="C136" s="45">
        <v>53</v>
      </c>
      <c r="D136" s="45">
        <v>88</v>
      </c>
      <c r="E136" s="1">
        <v>589</v>
      </c>
      <c r="F136" s="57">
        <v>3.4039351851851848E-2</v>
      </c>
      <c r="G136" s="44" t="s">
        <v>363</v>
      </c>
      <c r="H136" s="44" t="s">
        <v>237</v>
      </c>
      <c r="I136" s="45" t="s">
        <v>209</v>
      </c>
      <c r="J136" s="45" t="s">
        <v>35</v>
      </c>
      <c r="K136" s="45" t="s">
        <v>206</v>
      </c>
      <c r="L136" s="9"/>
      <c r="M136" s="9"/>
      <c r="N136" s="9">
        <f>$B136</f>
        <v>132</v>
      </c>
      <c r="O136" s="9"/>
      <c r="P136" s="9"/>
      <c r="Q136" s="9"/>
      <c r="R136" s="32"/>
      <c r="S136" s="9"/>
      <c r="T136" s="9"/>
      <c r="U136" s="9">
        <f>$D136</f>
        <v>88</v>
      </c>
      <c r="V136" s="9"/>
      <c r="W136" s="9"/>
      <c r="X136" s="9"/>
    </row>
    <row r="137" spans="1:24" ht="14.4" x14ac:dyDescent="0.3">
      <c r="A137" s="45">
        <v>170</v>
      </c>
      <c r="B137" s="45">
        <v>133</v>
      </c>
      <c r="C137" s="45"/>
      <c r="D137" s="45"/>
      <c r="E137" s="1">
        <v>132</v>
      </c>
      <c r="F137" s="57">
        <v>3.4212962962962959E-2</v>
      </c>
      <c r="G137" s="44" t="s">
        <v>468</v>
      </c>
      <c r="H137" s="44" t="s">
        <v>469</v>
      </c>
      <c r="I137" s="45" t="s">
        <v>59</v>
      </c>
      <c r="J137" s="45" t="s">
        <v>1</v>
      </c>
      <c r="K137" s="45" t="s">
        <v>206</v>
      </c>
      <c r="L137" s="9"/>
      <c r="M137" s="9"/>
      <c r="N137" s="9"/>
      <c r="O137" s="9">
        <f>$B137</f>
        <v>133</v>
      </c>
      <c r="P137" s="9"/>
      <c r="Q137" s="9"/>
      <c r="R137" s="32"/>
      <c r="S137" s="9"/>
      <c r="T137" s="9"/>
      <c r="U137" s="9"/>
      <c r="V137" s="9"/>
      <c r="W137" s="9"/>
      <c r="X137" s="9"/>
    </row>
    <row r="138" spans="1:24" ht="14.4" x14ac:dyDescent="0.3">
      <c r="A138" s="45">
        <v>172</v>
      </c>
      <c r="B138" s="45">
        <v>134</v>
      </c>
      <c r="C138" s="45">
        <v>54</v>
      </c>
      <c r="D138" s="45">
        <v>89</v>
      </c>
      <c r="E138" s="1">
        <v>193</v>
      </c>
      <c r="F138" s="57">
        <v>3.4305555555555554E-2</v>
      </c>
      <c r="G138" s="44" t="s">
        <v>483</v>
      </c>
      <c r="H138" s="44" t="s">
        <v>499</v>
      </c>
      <c r="I138" s="45" t="s">
        <v>209</v>
      </c>
      <c r="J138" s="45" t="s">
        <v>1</v>
      </c>
      <c r="K138" s="45" t="s">
        <v>206</v>
      </c>
      <c r="L138" s="9"/>
      <c r="M138" s="9"/>
      <c r="N138" s="9"/>
      <c r="O138" s="9">
        <f>$B138</f>
        <v>134</v>
      </c>
      <c r="P138" s="9"/>
      <c r="Q138" s="9"/>
      <c r="R138" s="32"/>
      <c r="S138" s="9"/>
      <c r="T138" s="9"/>
      <c r="U138" s="9"/>
      <c r="V138" s="9">
        <f>$D138</f>
        <v>89</v>
      </c>
      <c r="W138" s="9"/>
      <c r="X138" s="9"/>
    </row>
    <row r="139" spans="1:24" ht="14.4" x14ac:dyDescent="0.3">
      <c r="A139" s="45">
        <v>174</v>
      </c>
      <c r="B139" s="45">
        <v>135</v>
      </c>
      <c r="C139" s="45">
        <v>7</v>
      </c>
      <c r="D139" s="45">
        <v>90</v>
      </c>
      <c r="E139" s="1">
        <v>183</v>
      </c>
      <c r="F139" s="57">
        <v>3.4375000000000003E-2</v>
      </c>
      <c r="G139" s="44" t="s">
        <v>238</v>
      </c>
      <c r="H139" s="44" t="s">
        <v>500</v>
      </c>
      <c r="I139" s="45" t="s">
        <v>245</v>
      </c>
      <c r="J139" s="45" t="s">
        <v>1</v>
      </c>
      <c r="K139" s="45" t="s">
        <v>206</v>
      </c>
      <c r="L139" s="9"/>
      <c r="M139" s="9"/>
      <c r="N139" s="9"/>
      <c r="O139" s="9">
        <f>$B139</f>
        <v>135</v>
      </c>
      <c r="P139" s="9"/>
      <c r="Q139" s="9"/>
      <c r="R139" s="32"/>
      <c r="S139" s="9"/>
      <c r="T139" s="9"/>
      <c r="U139" s="9"/>
      <c r="V139" s="9">
        <f>$D139</f>
        <v>90</v>
      </c>
      <c r="W139" s="9"/>
      <c r="X139" s="9"/>
    </row>
    <row r="140" spans="1:24" ht="14.4" x14ac:dyDescent="0.3">
      <c r="A140" s="45">
        <v>175</v>
      </c>
      <c r="B140" s="45">
        <v>136</v>
      </c>
      <c r="C140" s="45"/>
      <c r="D140" s="45"/>
      <c r="E140" s="1">
        <v>568</v>
      </c>
      <c r="F140" s="57">
        <v>3.4687499999999996E-2</v>
      </c>
      <c r="G140" s="44" t="s">
        <v>251</v>
      </c>
      <c r="H140" s="44" t="s">
        <v>314</v>
      </c>
      <c r="I140" s="45" t="s">
        <v>59</v>
      </c>
      <c r="J140" s="45" t="s">
        <v>35</v>
      </c>
      <c r="K140" s="45" t="s">
        <v>206</v>
      </c>
      <c r="L140" s="9"/>
      <c r="M140" s="9"/>
      <c r="N140" s="9">
        <f>$B140</f>
        <v>136</v>
      </c>
      <c r="O140" s="9"/>
      <c r="P140" s="9"/>
      <c r="Q140" s="9"/>
      <c r="R140" s="32"/>
      <c r="S140" s="9"/>
      <c r="T140" s="9"/>
      <c r="U140" s="9"/>
      <c r="V140" s="9"/>
      <c r="W140" s="9"/>
      <c r="X140" s="9"/>
    </row>
    <row r="141" spans="1:24" ht="14.4" x14ac:dyDescent="0.3">
      <c r="A141" s="45">
        <v>176</v>
      </c>
      <c r="B141" s="45">
        <v>137</v>
      </c>
      <c r="C141" s="45">
        <v>55</v>
      </c>
      <c r="D141" s="45">
        <v>91</v>
      </c>
      <c r="E141" s="1">
        <v>189</v>
      </c>
      <c r="F141" s="57">
        <v>3.469907407407407E-2</v>
      </c>
      <c r="G141" s="44" t="s">
        <v>353</v>
      </c>
      <c r="H141" s="44" t="s">
        <v>501</v>
      </c>
      <c r="I141" s="45" t="s">
        <v>209</v>
      </c>
      <c r="J141" s="45" t="s">
        <v>1</v>
      </c>
      <c r="K141" s="45" t="s">
        <v>206</v>
      </c>
      <c r="L141" s="9"/>
      <c r="M141" s="9"/>
      <c r="N141" s="9"/>
      <c r="O141" s="9">
        <f>$B141</f>
        <v>137</v>
      </c>
      <c r="P141" s="9"/>
      <c r="Q141" s="9"/>
      <c r="R141" s="32"/>
      <c r="S141" s="9"/>
      <c r="T141" s="9"/>
      <c r="U141" s="9"/>
      <c r="V141" s="9">
        <f>$D141</f>
        <v>91</v>
      </c>
      <c r="W141" s="9"/>
      <c r="X141" s="9"/>
    </row>
    <row r="142" spans="1:24" ht="14.4" x14ac:dyDescent="0.3">
      <c r="A142" s="45">
        <v>178</v>
      </c>
      <c r="B142" s="45">
        <v>138</v>
      </c>
      <c r="C142" s="45">
        <v>30</v>
      </c>
      <c r="D142" s="45">
        <v>92</v>
      </c>
      <c r="E142" s="1">
        <v>159</v>
      </c>
      <c r="F142" s="57">
        <v>3.473379629629629E-2</v>
      </c>
      <c r="G142" s="44" t="s">
        <v>371</v>
      </c>
      <c r="H142" s="44" t="s">
        <v>372</v>
      </c>
      <c r="I142" s="45" t="s">
        <v>219</v>
      </c>
      <c r="J142" s="45" t="s">
        <v>1</v>
      </c>
      <c r="K142" s="45" t="s">
        <v>206</v>
      </c>
      <c r="L142" s="9"/>
      <c r="M142" s="9"/>
      <c r="N142" s="9"/>
      <c r="O142" s="9">
        <f>$B142</f>
        <v>138</v>
      </c>
      <c r="P142" s="9"/>
      <c r="Q142" s="9"/>
      <c r="R142" s="32"/>
      <c r="S142" s="9"/>
      <c r="T142" s="9"/>
      <c r="U142" s="9"/>
      <c r="V142" s="9">
        <f>$D142</f>
        <v>92</v>
      </c>
      <c r="W142" s="9"/>
      <c r="X142" s="9"/>
    </row>
    <row r="143" spans="1:24" ht="14.4" x14ac:dyDescent="0.3">
      <c r="A143" s="45">
        <v>179</v>
      </c>
      <c r="B143" s="45">
        <v>139</v>
      </c>
      <c r="C143" s="45">
        <v>31</v>
      </c>
      <c r="D143" s="45">
        <v>93</v>
      </c>
      <c r="E143" s="1">
        <v>2187</v>
      </c>
      <c r="F143" s="57">
        <v>3.4907407407407408E-2</v>
      </c>
      <c r="G143" s="44" t="s">
        <v>502</v>
      </c>
      <c r="H143" s="44" t="s">
        <v>503</v>
      </c>
      <c r="I143" s="45" t="s">
        <v>219</v>
      </c>
      <c r="J143" s="45" t="s">
        <v>35</v>
      </c>
      <c r="K143" s="45" t="s">
        <v>206</v>
      </c>
      <c r="L143" s="9"/>
      <c r="M143" s="9"/>
      <c r="N143" s="9">
        <f>$B143</f>
        <v>139</v>
      </c>
      <c r="O143" s="9"/>
      <c r="P143" s="9"/>
      <c r="Q143" s="9"/>
      <c r="R143" s="32"/>
      <c r="S143" s="9"/>
      <c r="T143" s="9"/>
      <c r="U143" s="9">
        <f>$D143</f>
        <v>93</v>
      </c>
      <c r="V143" s="9"/>
      <c r="W143" s="9"/>
      <c r="X143" s="9"/>
    </row>
    <row r="144" spans="1:24" ht="14.4" x14ac:dyDescent="0.3">
      <c r="A144" s="45">
        <v>180</v>
      </c>
      <c r="B144" s="45">
        <v>140</v>
      </c>
      <c r="C144" s="45">
        <v>8</v>
      </c>
      <c r="D144" s="45">
        <v>94</v>
      </c>
      <c r="E144" s="1">
        <v>990</v>
      </c>
      <c r="F144" s="57">
        <v>3.5011574074074077E-2</v>
      </c>
      <c r="G144" s="44" t="s">
        <v>364</v>
      </c>
      <c r="H144" s="44" t="s">
        <v>365</v>
      </c>
      <c r="I144" s="45" t="s">
        <v>245</v>
      </c>
      <c r="J144" s="45" t="s">
        <v>47</v>
      </c>
      <c r="K144" s="45" t="s">
        <v>206</v>
      </c>
      <c r="L144" s="9">
        <f>$B144</f>
        <v>140</v>
      </c>
      <c r="M144" s="9"/>
      <c r="N144" s="9"/>
      <c r="O144" s="9"/>
      <c r="P144" s="9"/>
      <c r="Q144" s="9"/>
      <c r="R144" s="32"/>
      <c r="S144" s="9">
        <f>$D144</f>
        <v>94</v>
      </c>
      <c r="T144" s="9"/>
      <c r="U144" s="9"/>
      <c r="V144" s="9"/>
      <c r="W144" s="9"/>
      <c r="X144" s="9"/>
    </row>
    <row r="145" spans="1:24" ht="14.4" x14ac:dyDescent="0.3">
      <c r="A145" s="45">
        <v>181</v>
      </c>
      <c r="B145" s="45">
        <v>141</v>
      </c>
      <c r="C145" s="45">
        <v>56</v>
      </c>
      <c r="D145" s="45">
        <v>95</v>
      </c>
      <c r="E145" s="1">
        <v>450</v>
      </c>
      <c r="F145" s="57">
        <v>3.5046296296296298E-2</v>
      </c>
      <c r="G145" s="44" t="s">
        <v>214</v>
      </c>
      <c r="H145" s="44" t="s">
        <v>354</v>
      </c>
      <c r="I145" s="45" t="s">
        <v>209</v>
      </c>
      <c r="J145" s="45" t="s">
        <v>39</v>
      </c>
      <c r="K145" s="45" t="s">
        <v>206</v>
      </c>
      <c r="L145" s="9"/>
      <c r="M145" s="9">
        <f>$B145</f>
        <v>141</v>
      </c>
      <c r="N145" s="9"/>
      <c r="O145" s="9"/>
      <c r="P145" s="9"/>
      <c r="Q145" s="9"/>
      <c r="R145" s="32"/>
      <c r="S145" s="9"/>
      <c r="T145" s="9">
        <f>$D145</f>
        <v>95</v>
      </c>
      <c r="U145" s="9"/>
      <c r="V145" s="9"/>
      <c r="W145" s="9"/>
      <c r="X145" s="9"/>
    </row>
    <row r="146" spans="1:24" ht="14.4" x14ac:dyDescent="0.3">
      <c r="A146" s="45">
        <v>184</v>
      </c>
      <c r="B146" s="45">
        <v>142</v>
      </c>
      <c r="C146" s="45">
        <v>57</v>
      </c>
      <c r="D146" s="45">
        <v>96</v>
      </c>
      <c r="E146" s="1">
        <v>200</v>
      </c>
      <c r="F146" s="57">
        <v>3.5092592592592592E-2</v>
      </c>
      <c r="G146" s="44" t="s">
        <v>256</v>
      </c>
      <c r="H146" s="44" t="s">
        <v>504</v>
      </c>
      <c r="I146" s="45" t="s">
        <v>209</v>
      </c>
      <c r="J146" s="45" t="s">
        <v>1</v>
      </c>
      <c r="K146" s="45" t="s">
        <v>206</v>
      </c>
      <c r="L146" s="9"/>
      <c r="M146" s="9"/>
      <c r="N146" s="9"/>
      <c r="O146" s="9">
        <f>$B146</f>
        <v>142</v>
      </c>
      <c r="P146" s="9"/>
      <c r="Q146" s="9"/>
      <c r="R146" s="32"/>
      <c r="S146" s="9"/>
      <c r="T146" s="9"/>
      <c r="U146" s="9"/>
      <c r="V146" s="9">
        <f>$D146</f>
        <v>96</v>
      </c>
      <c r="W146" s="9"/>
      <c r="X146" s="9"/>
    </row>
    <row r="147" spans="1:24" ht="14.4" x14ac:dyDescent="0.3">
      <c r="A147" s="45">
        <v>186</v>
      </c>
      <c r="B147" s="45">
        <v>143</v>
      </c>
      <c r="C147" s="45">
        <v>58</v>
      </c>
      <c r="D147" s="45">
        <v>97</v>
      </c>
      <c r="E147" s="1">
        <v>345</v>
      </c>
      <c r="F147" s="57">
        <v>3.5266203703703702E-2</v>
      </c>
      <c r="G147" s="44" t="s">
        <v>279</v>
      </c>
      <c r="H147" s="44" t="s">
        <v>419</v>
      </c>
      <c r="I147" s="45" t="s">
        <v>209</v>
      </c>
      <c r="J147" s="45" t="s">
        <v>28</v>
      </c>
      <c r="K147" s="45" t="s">
        <v>206</v>
      </c>
      <c r="L147" s="9"/>
      <c r="M147" s="9"/>
      <c r="N147" s="9"/>
      <c r="O147" s="9"/>
      <c r="P147" s="9">
        <f>$B147</f>
        <v>143</v>
      </c>
      <c r="Q147" s="9"/>
      <c r="R147" s="32"/>
      <c r="S147" s="9"/>
      <c r="T147" s="9"/>
      <c r="U147" s="9"/>
      <c r="V147" s="9"/>
      <c r="W147" s="9">
        <f>$D147</f>
        <v>97</v>
      </c>
      <c r="X147" s="9"/>
    </row>
    <row r="148" spans="1:24" ht="14.4" x14ac:dyDescent="0.3">
      <c r="A148" s="45">
        <v>187</v>
      </c>
      <c r="B148" s="45">
        <v>144</v>
      </c>
      <c r="C148" s="45">
        <v>32</v>
      </c>
      <c r="D148" s="45">
        <v>98</v>
      </c>
      <c r="E148" s="1">
        <v>333</v>
      </c>
      <c r="F148" s="57">
        <v>3.5381944444444445E-2</v>
      </c>
      <c r="G148" s="44" t="s">
        <v>366</v>
      </c>
      <c r="H148" s="44" t="s">
        <v>252</v>
      </c>
      <c r="I148" s="45" t="s">
        <v>219</v>
      </c>
      <c r="J148" s="45" t="s">
        <v>28</v>
      </c>
      <c r="K148" s="45" t="s">
        <v>206</v>
      </c>
      <c r="L148" s="9"/>
      <c r="M148" s="9"/>
      <c r="N148" s="9"/>
      <c r="O148" s="9"/>
      <c r="P148" s="9">
        <f>$B148</f>
        <v>144</v>
      </c>
      <c r="Q148" s="9"/>
      <c r="R148" s="32"/>
      <c r="S148" s="9"/>
      <c r="T148" s="9"/>
      <c r="U148" s="9"/>
      <c r="V148" s="9"/>
      <c r="W148" s="9">
        <f>$D148</f>
        <v>98</v>
      </c>
      <c r="X148" s="9"/>
    </row>
    <row r="149" spans="1:24" ht="14.4" x14ac:dyDescent="0.3">
      <c r="A149" s="45">
        <v>190</v>
      </c>
      <c r="B149" s="45">
        <v>145</v>
      </c>
      <c r="C149" s="45">
        <v>33</v>
      </c>
      <c r="D149" s="45">
        <v>99</v>
      </c>
      <c r="E149" s="1">
        <v>892</v>
      </c>
      <c r="F149" s="57">
        <v>3.546296296296296E-2</v>
      </c>
      <c r="G149" s="44" t="s">
        <v>271</v>
      </c>
      <c r="H149" s="44" t="s">
        <v>311</v>
      </c>
      <c r="I149" s="45" t="s">
        <v>219</v>
      </c>
      <c r="J149" s="45" t="s">
        <v>48</v>
      </c>
      <c r="K149" s="45" t="s">
        <v>206</v>
      </c>
      <c r="L149" s="9"/>
      <c r="M149" s="9"/>
      <c r="N149" s="9"/>
      <c r="O149" s="9"/>
      <c r="P149" s="9"/>
      <c r="Q149" s="9">
        <f>$B149</f>
        <v>145</v>
      </c>
      <c r="R149" s="32"/>
      <c r="S149" s="9"/>
      <c r="T149" s="9"/>
      <c r="U149" s="9"/>
      <c r="V149" s="9"/>
      <c r="W149" s="9"/>
      <c r="X149" s="9">
        <f>$D149</f>
        <v>99</v>
      </c>
    </row>
    <row r="150" spans="1:24" ht="14.4" x14ac:dyDescent="0.3">
      <c r="A150" s="45">
        <v>192</v>
      </c>
      <c r="B150" s="45">
        <v>146</v>
      </c>
      <c r="C150" s="45">
        <v>34</v>
      </c>
      <c r="D150" s="45">
        <v>100</v>
      </c>
      <c r="E150" s="1">
        <v>378</v>
      </c>
      <c r="F150" s="57">
        <v>3.5532407407407408E-2</v>
      </c>
      <c r="G150" s="44" t="s">
        <v>258</v>
      </c>
      <c r="H150" s="44" t="s">
        <v>368</v>
      </c>
      <c r="I150" s="45" t="s">
        <v>219</v>
      </c>
      <c r="J150" s="45" t="s">
        <v>28</v>
      </c>
      <c r="K150" s="45" t="s">
        <v>206</v>
      </c>
      <c r="L150" s="9"/>
      <c r="M150" s="9"/>
      <c r="N150" s="9"/>
      <c r="O150" s="9"/>
      <c r="P150" s="9">
        <f>$B150</f>
        <v>146</v>
      </c>
      <c r="Q150" s="9"/>
      <c r="R150" s="32"/>
      <c r="S150" s="9"/>
      <c r="T150" s="9"/>
      <c r="U150" s="9"/>
      <c r="V150" s="9"/>
      <c r="W150" s="9">
        <f>$D150</f>
        <v>100</v>
      </c>
      <c r="X150" s="9"/>
    </row>
    <row r="151" spans="1:24" ht="14.4" x14ac:dyDescent="0.3">
      <c r="A151" s="45">
        <v>197</v>
      </c>
      <c r="B151" s="45">
        <v>147</v>
      </c>
      <c r="C151" s="45">
        <v>9</v>
      </c>
      <c r="D151" s="45">
        <v>101</v>
      </c>
      <c r="E151" s="1">
        <v>579</v>
      </c>
      <c r="F151" s="57">
        <v>3.5798611111111114E-2</v>
      </c>
      <c r="G151" s="44" t="s">
        <v>258</v>
      </c>
      <c r="H151" s="44" t="s">
        <v>359</v>
      </c>
      <c r="I151" s="45" t="s">
        <v>245</v>
      </c>
      <c r="J151" s="45" t="s">
        <v>35</v>
      </c>
      <c r="K151" s="45" t="s">
        <v>206</v>
      </c>
      <c r="L151" s="9"/>
      <c r="M151" s="9"/>
      <c r="N151" s="9">
        <f>$B151</f>
        <v>147</v>
      </c>
      <c r="O151" s="9"/>
      <c r="P151" s="9"/>
      <c r="Q151" s="9"/>
      <c r="R151" s="32"/>
      <c r="S151" s="9"/>
      <c r="T151" s="9"/>
      <c r="U151" s="9">
        <f>$D151</f>
        <v>101</v>
      </c>
      <c r="V151" s="9"/>
      <c r="W151" s="9"/>
      <c r="X151" s="9"/>
    </row>
    <row r="152" spans="1:24" ht="14.4" x14ac:dyDescent="0.3">
      <c r="A152" s="45">
        <v>198</v>
      </c>
      <c r="B152" s="45">
        <v>148</v>
      </c>
      <c r="C152" s="45">
        <v>59</v>
      </c>
      <c r="D152" s="45">
        <v>102</v>
      </c>
      <c r="E152" s="1">
        <v>606</v>
      </c>
      <c r="F152" s="57">
        <v>3.5844907407407409E-2</v>
      </c>
      <c r="G152" s="44" t="s">
        <v>287</v>
      </c>
      <c r="H152" s="44" t="s">
        <v>367</v>
      </c>
      <c r="I152" s="45" t="s">
        <v>209</v>
      </c>
      <c r="J152" s="45" t="s">
        <v>35</v>
      </c>
      <c r="K152" s="45" t="s">
        <v>206</v>
      </c>
      <c r="L152" s="9"/>
      <c r="M152" s="9"/>
      <c r="N152" s="9">
        <f>$B152</f>
        <v>148</v>
      </c>
      <c r="O152" s="9"/>
      <c r="P152" s="9"/>
      <c r="Q152" s="9"/>
      <c r="R152" s="32"/>
      <c r="S152" s="9"/>
      <c r="T152" s="9"/>
      <c r="U152" s="9">
        <f>$D152</f>
        <v>102</v>
      </c>
      <c r="V152" s="9"/>
      <c r="W152" s="9"/>
      <c r="X152" s="9"/>
    </row>
    <row r="153" spans="1:24" ht="14.4" x14ac:dyDescent="0.3">
      <c r="A153" s="45">
        <v>200</v>
      </c>
      <c r="B153" s="45">
        <v>149</v>
      </c>
      <c r="C153" s="45">
        <v>35</v>
      </c>
      <c r="D153" s="45">
        <v>103</v>
      </c>
      <c r="E153" s="1">
        <v>401</v>
      </c>
      <c r="F153" s="57">
        <v>3.5983796296296298E-2</v>
      </c>
      <c r="G153" s="44" t="s">
        <v>296</v>
      </c>
      <c r="H153" s="44" t="s">
        <v>505</v>
      </c>
      <c r="I153" s="45" t="s">
        <v>219</v>
      </c>
      <c r="J153" s="45" t="s">
        <v>28</v>
      </c>
      <c r="K153" s="45" t="s">
        <v>206</v>
      </c>
      <c r="L153" s="9"/>
      <c r="M153" s="9"/>
      <c r="N153" s="9"/>
      <c r="O153" s="9"/>
      <c r="P153" s="9">
        <f>$B153</f>
        <v>149</v>
      </c>
      <c r="Q153" s="9"/>
      <c r="R153" s="32"/>
      <c r="S153" s="9"/>
      <c r="T153" s="9"/>
      <c r="U153" s="9"/>
      <c r="V153" s="9"/>
      <c r="W153" s="9">
        <f>$D153</f>
        <v>103</v>
      </c>
      <c r="X153" s="9"/>
    </row>
    <row r="154" spans="1:24" ht="14.4" x14ac:dyDescent="0.3">
      <c r="A154" s="45">
        <v>201</v>
      </c>
      <c r="B154" s="45">
        <v>150</v>
      </c>
      <c r="C154" s="45">
        <v>60</v>
      </c>
      <c r="D154" s="45">
        <v>104</v>
      </c>
      <c r="E154" s="1">
        <v>617</v>
      </c>
      <c r="F154" s="57">
        <v>3.6006944444444446E-2</v>
      </c>
      <c r="G154" s="44" t="s">
        <v>248</v>
      </c>
      <c r="H154" s="44" t="s">
        <v>149</v>
      </c>
      <c r="I154" s="45" t="s">
        <v>209</v>
      </c>
      <c r="J154" s="45" t="s">
        <v>35</v>
      </c>
      <c r="K154" s="45" t="s">
        <v>206</v>
      </c>
      <c r="L154" s="9"/>
      <c r="M154" s="9"/>
      <c r="N154" s="9">
        <f>$B154</f>
        <v>150</v>
      </c>
      <c r="O154" s="9"/>
      <c r="P154" s="9"/>
      <c r="Q154" s="9"/>
      <c r="R154" s="32"/>
      <c r="S154" s="9"/>
      <c r="T154" s="9"/>
      <c r="U154" s="9">
        <f>$D154</f>
        <v>104</v>
      </c>
      <c r="V154" s="9"/>
      <c r="W154" s="9"/>
      <c r="X154" s="9"/>
    </row>
    <row r="155" spans="1:24" ht="14.4" x14ac:dyDescent="0.3">
      <c r="A155" s="45">
        <v>204</v>
      </c>
      <c r="B155" s="45">
        <v>151</v>
      </c>
      <c r="C155" s="45">
        <v>61</v>
      </c>
      <c r="D155" s="45">
        <v>105</v>
      </c>
      <c r="E155" s="1">
        <v>895</v>
      </c>
      <c r="F155" s="57">
        <v>3.6134259259259262E-2</v>
      </c>
      <c r="G155" s="44" t="s">
        <v>371</v>
      </c>
      <c r="H155" s="44" t="s">
        <v>506</v>
      </c>
      <c r="I155" s="45" t="s">
        <v>209</v>
      </c>
      <c r="J155" s="45" t="s">
        <v>48</v>
      </c>
      <c r="K155" s="45" t="s">
        <v>206</v>
      </c>
      <c r="L155" s="9"/>
      <c r="M155" s="9"/>
      <c r="N155" s="9"/>
      <c r="O155" s="9"/>
      <c r="P155" s="9"/>
      <c r="Q155" s="9">
        <f>$B155</f>
        <v>151</v>
      </c>
      <c r="R155" s="32"/>
      <c r="S155" s="9"/>
      <c r="T155" s="9"/>
      <c r="U155" s="9"/>
      <c r="V155" s="9"/>
      <c r="W155" s="9"/>
      <c r="X155" s="9">
        <f>$D155</f>
        <v>105</v>
      </c>
    </row>
    <row r="156" spans="1:24" ht="14.4" x14ac:dyDescent="0.3">
      <c r="A156" s="45">
        <v>205</v>
      </c>
      <c r="B156" s="45">
        <v>152</v>
      </c>
      <c r="C156" s="45">
        <v>36</v>
      </c>
      <c r="D156" s="45">
        <v>106</v>
      </c>
      <c r="E156" s="1">
        <v>356</v>
      </c>
      <c r="F156" s="57">
        <v>3.619212962962963E-2</v>
      </c>
      <c r="G156" s="44" t="s">
        <v>377</v>
      </c>
      <c r="H156" s="44" t="s">
        <v>507</v>
      </c>
      <c r="I156" s="45" t="s">
        <v>219</v>
      </c>
      <c r="J156" s="45" t="s">
        <v>28</v>
      </c>
      <c r="K156" s="45" t="s">
        <v>206</v>
      </c>
      <c r="L156" s="9"/>
      <c r="M156" s="9"/>
      <c r="N156" s="9"/>
      <c r="O156" s="9"/>
      <c r="P156" s="9">
        <f>$B156</f>
        <v>152</v>
      </c>
      <c r="Q156" s="9"/>
      <c r="R156" s="32"/>
      <c r="S156" s="9"/>
      <c r="T156" s="9"/>
      <c r="U156" s="9"/>
      <c r="V156" s="9"/>
      <c r="W156" s="9">
        <f>$D156</f>
        <v>106</v>
      </c>
      <c r="X156" s="9"/>
    </row>
    <row r="157" spans="1:24" ht="14.4" x14ac:dyDescent="0.3">
      <c r="A157" s="45">
        <v>206</v>
      </c>
      <c r="B157" s="45">
        <v>153</v>
      </c>
      <c r="C157" s="45">
        <v>37</v>
      </c>
      <c r="D157" s="45">
        <v>107</v>
      </c>
      <c r="E157" s="1">
        <v>377</v>
      </c>
      <c r="F157" s="57">
        <v>3.6215277777777777E-2</v>
      </c>
      <c r="G157" s="44" t="s">
        <v>220</v>
      </c>
      <c r="H157" s="44" t="s">
        <v>508</v>
      </c>
      <c r="I157" s="45" t="s">
        <v>219</v>
      </c>
      <c r="J157" s="45" t="s">
        <v>28</v>
      </c>
      <c r="K157" s="45" t="s">
        <v>206</v>
      </c>
      <c r="L157" s="9"/>
      <c r="M157" s="9"/>
      <c r="N157" s="9"/>
      <c r="O157" s="9"/>
      <c r="P157" s="9">
        <f>$B157</f>
        <v>153</v>
      </c>
      <c r="Q157" s="9"/>
      <c r="R157" s="32"/>
      <c r="S157" s="9"/>
      <c r="T157" s="9"/>
      <c r="U157" s="9"/>
      <c r="V157" s="9"/>
      <c r="W157" s="9">
        <f>$D157</f>
        <v>107</v>
      </c>
      <c r="X157" s="9"/>
    </row>
    <row r="158" spans="1:24" ht="14.4" x14ac:dyDescent="0.3">
      <c r="A158" s="45">
        <v>207</v>
      </c>
      <c r="B158" s="45">
        <v>154</v>
      </c>
      <c r="C158" s="45">
        <v>62</v>
      </c>
      <c r="D158" s="45">
        <v>108</v>
      </c>
      <c r="E158" s="1">
        <v>466</v>
      </c>
      <c r="F158" s="57">
        <v>3.6273148148148152E-2</v>
      </c>
      <c r="G158" s="44" t="s">
        <v>286</v>
      </c>
      <c r="H158" s="44" t="s">
        <v>355</v>
      </c>
      <c r="I158" s="45" t="s">
        <v>209</v>
      </c>
      <c r="J158" s="45" t="s">
        <v>39</v>
      </c>
      <c r="K158" s="45" t="s">
        <v>206</v>
      </c>
      <c r="L158" s="9"/>
      <c r="M158" s="9">
        <f>$B158</f>
        <v>154</v>
      </c>
      <c r="N158" s="9"/>
      <c r="O158" s="9"/>
      <c r="P158" s="9"/>
      <c r="Q158" s="9"/>
      <c r="R158" s="32"/>
      <c r="S158" s="9"/>
      <c r="T158" s="9">
        <f>$D158</f>
        <v>108</v>
      </c>
      <c r="U158" s="9"/>
      <c r="V158" s="9"/>
      <c r="W158" s="9"/>
      <c r="X158" s="9"/>
    </row>
    <row r="159" spans="1:24" ht="14.4" x14ac:dyDescent="0.3">
      <c r="A159" s="45">
        <v>209</v>
      </c>
      <c r="B159" s="45">
        <v>155</v>
      </c>
      <c r="C159" s="45">
        <v>10</v>
      </c>
      <c r="D159" s="45">
        <v>109</v>
      </c>
      <c r="E159" s="1">
        <v>367</v>
      </c>
      <c r="F159" s="57">
        <v>3.6296296296296292E-2</v>
      </c>
      <c r="G159" s="44" t="s">
        <v>369</v>
      </c>
      <c r="H159" s="44" t="s">
        <v>370</v>
      </c>
      <c r="I159" s="45" t="s">
        <v>245</v>
      </c>
      <c r="J159" s="45" t="s">
        <v>28</v>
      </c>
      <c r="K159" s="45" t="s">
        <v>206</v>
      </c>
      <c r="L159" s="9"/>
      <c r="M159" s="9"/>
      <c r="N159" s="9"/>
      <c r="O159" s="9"/>
      <c r="P159" s="9">
        <f>$B159</f>
        <v>155</v>
      </c>
      <c r="Q159" s="9"/>
      <c r="R159" s="32"/>
      <c r="S159" s="9"/>
      <c r="T159" s="9"/>
      <c r="U159" s="9"/>
      <c r="V159" s="9"/>
      <c r="W159" s="9">
        <f>$D159</f>
        <v>109</v>
      </c>
      <c r="X159" s="9"/>
    </row>
    <row r="160" spans="1:24" ht="14.4" x14ac:dyDescent="0.3">
      <c r="A160" s="45">
        <v>211</v>
      </c>
      <c r="B160" s="45">
        <v>156</v>
      </c>
      <c r="C160" s="45">
        <v>38</v>
      </c>
      <c r="D160" s="45">
        <v>110</v>
      </c>
      <c r="E160" s="1">
        <v>992</v>
      </c>
      <c r="F160" s="57">
        <v>3.6597222222222218E-2</v>
      </c>
      <c r="G160" s="44" t="s">
        <v>502</v>
      </c>
      <c r="H160" s="44" t="s">
        <v>509</v>
      </c>
      <c r="I160" s="45" t="s">
        <v>219</v>
      </c>
      <c r="J160" s="45" t="s">
        <v>47</v>
      </c>
      <c r="K160" s="45" t="s">
        <v>206</v>
      </c>
      <c r="L160" s="9">
        <f>$B160</f>
        <v>156</v>
      </c>
      <c r="M160" s="9"/>
      <c r="N160" s="9"/>
      <c r="O160" s="9"/>
      <c r="P160" s="9"/>
      <c r="Q160" s="9"/>
      <c r="R160" s="32"/>
      <c r="S160" s="9">
        <f>$D160</f>
        <v>110</v>
      </c>
      <c r="T160" s="9"/>
      <c r="U160" s="9"/>
      <c r="V160" s="9"/>
      <c r="W160" s="9"/>
      <c r="X160" s="9"/>
    </row>
    <row r="161" spans="1:24" ht="14.4" x14ac:dyDescent="0.3">
      <c r="A161" s="45">
        <v>214</v>
      </c>
      <c r="B161" s="45">
        <v>157</v>
      </c>
      <c r="C161" s="45">
        <v>11</v>
      </c>
      <c r="D161" s="45">
        <v>111</v>
      </c>
      <c r="E161" s="1">
        <v>123</v>
      </c>
      <c r="F161" s="57">
        <v>3.6817129629629623E-2</v>
      </c>
      <c r="G161" s="44" t="s">
        <v>309</v>
      </c>
      <c r="H161" s="44" t="s">
        <v>510</v>
      </c>
      <c r="I161" s="45" t="s">
        <v>245</v>
      </c>
      <c r="J161" s="45" t="s">
        <v>1</v>
      </c>
      <c r="K161" s="45" t="s">
        <v>206</v>
      </c>
      <c r="L161" s="9"/>
      <c r="M161" s="9"/>
      <c r="N161" s="9"/>
      <c r="O161" s="9">
        <f>$B161</f>
        <v>157</v>
      </c>
      <c r="P161" s="9"/>
      <c r="Q161" s="9"/>
      <c r="R161" s="32"/>
      <c r="S161" s="9"/>
      <c r="T161" s="9"/>
      <c r="U161" s="9"/>
      <c r="V161" s="9">
        <f>$D161</f>
        <v>111</v>
      </c>
      <c r="W161" s="9"/>
      <c r="X161" s="9"/>
    </row>
    <row r="162" spans="1:24" ht="14.4" x14ac:dyDescent="0.3">
      <c r="A162" s="45">
        <v>215</v>
      </c>
      <c r="B162" s="45">
        <v>158</v>
      </c>
      <c r="C162" s="45">
        <v>12</v>
      </c>
      <c r="D162" s="45">
        <v>112</v>
      </c>
      <c r="E162" s="1">
        <v>533</v>
      </c>
      <c r="F162" s="57">
        <v>3.6828703703703704E-2</v>
      </c>
      <c r="G162" s="44" t="s">
        <v>258</v>
      </c>
      <c r="H162" s="44" t="s">
        <v>310</v>
      </c>
      <c r="I162" s="45" t="s">
        <v>245</v>
      </c>
      <c r="J162" s="45" t="s">
        <v>35</v>
      </c>
      <c r="K162" s="45" t="s">
        <v>206</v>
      </c>
      <c r="L162" s="9"/>
      <c r="M162" s="9"/>
      <c r="N162" s="9">
        <f>$B162</f>
        <v>158</v>
      </c>
      <c r="O162" s="9"/>
      <c r="P162" s="9"/>
      <c r="Q162" s="9"/>
      <c r="R162" s="32"/>
      <c r="S162" s="9"/>
      <c r="T162" s="9"/>
      <c r="U162" s="9">
        <f>$D162</f>
        <v>112</v>
      </c>
      <c r="V162" s="9"/>
      <c r="W162" s="9"/>
      <c r="X162" s="9"/>
    </row>
    <row r="163" spans="1:24" ht="14.4" x14ac:dyDescent="0.3">
      <c r="A163" s="45">
        <v>219</v>
      </c>
      <c r="B163" s="45">
        <v>159</v>
      </c>
      <c r="C163" s="45">
        <v>1</v>
      </c>
      <c r="D163" s="45">
        <v>113</v>
      </c>
      <c r="E163" s="1">
        <v>363</v>
      </c>
      <c r="F163" s="57">
        <v>3.7210648148148145E-2</v>
      </c>
      <c r="G163" s="44" t="s">
        <v>511</v>
      </c>
      <c r="H163" s="44" t="s">
        <v>176</v>
      </c>
      <c r="I163" s="45" t="s">
        <v>383</v>
      </c>
      <c r="J163" s="45" t="s">
        <v>28</v>
      </c>
      <c r="K163" s="45" t="s">
        <v>206</v>
      </c>
      <c r="L163" s="9"/>
      <c r="M163" s="9"/>
      <c r="N163" s="9"/>
      <c r="O163" s="9"/>
      <c r="P163" s="9">
        <f>$B163</f>
        <v>159</v>
      </c>
      <c r="Q163" s="9"/>
      <c r="R163" s="32"/>
      <c r="S163" s="9"/>
      <c r="T163" s="9"/>
      <c r="U163" s="9"/>
      <c r="V163" s="9"/>
      <c r="W163" s="9">
        <f>$D163</f>
        <v>113</v>
      </c>
      <c r="X163" s="9"/>
    </row>
    <row r="164" spans="1:24" ht="14.4" x14ac:dyDescent="0.3">
      <c r="A164" s="45">
        <v>223</v>
      </c>
      <c r="B164" s="45">
        <v>160</v>
      </c>
      <c r="C164" s="45">
        <v>13</v>
      </c>
      <c r="D164" s="45">
        <v>114</v>
      </c>
      <c r="E164" s="1">
        <v>324</v>
      </c>
      <c r="F164" s="57">
        <v>3.7743055555555557E-2</v>
      </c>
      <c r="G164" s="44" t="s">
        <v>512</v>
      </c>
      <c r="H164" s="44" t="s">
        <v>513</v>
      </c>
      <c r="I164" s="45" t="s">
        <v>245</v>
      </c>
      <c r="J164" s="45" t="s">
        <v>28</v>
      </c>
      <c r="K164" s="45" t="s">
        <v>206</v>
      </c>
      <c r="L164" s="9"/>
      <c r="M164" s="9"/>
      <c r="N164" s="9"/>
      <c r="O164" s="9"/>
      <c r="P164" s="9">
        <f>$B164</f>
        <v>160</v>
      </c>
      <c r="Q164" s="9"/>
      <c r="R164" s="32"/>
      <c r="S164" s="9"/>
      <c r="T164" s="9"/>
      <c r="U164" s="9"/>
      <c r="V164" s="9"/>
      <c r="W164" s="9">
        <f>$D164</f>
        <v>114</v>
      </c>
      <c r="X164" s="9"/>
    </row>
    <row r="165" spans="1:24" ht="14.4" x14ac:dyDescent="0.3">
      <c r="A165" s="45">
        <v>225</v>
      </c>
      <c r="B165" s="45">
        <v>161</v>
      </c>
      <c r="C165" s="45"/>
      <c r="D165" s="45"/>
      <c r="E165" s="1">
        <v>948</v>
      </c>
      <c r="F165" s="57">
        <v>3.7812499999999999E-2</v>
      </c>
      <c r="G165" s="44" t="s">
        <v>373</v>
      </c>
      <c r="H165" s="44" t="s">
        <v>374</v>
      </c>
      <c r="I165" s="45" t="s">
        <v>59</v>
      </c>
      <c r="J165" s="45" t="s">
        <v>48</v>
      </c>
      <c r="K165" s="45" t="s">
        <v>206</v>
      </c>
      <c r="L165" s="9"/>
      <c r="M165" s="9"/>
      <c r="N165" s="9"/>
      <c r="O165" s="9"/>
      <c r="P165" s="9"/>
      <c r="Q165" s="9">
        <f>$B165</f>
        <v>161</v>
      </c>
      <c r="R165" s="32"/>
      <c r="S165" s="9"/>
      <c r="T165" s="9"/>
      <c r="U165" s="9"/>
      <c r="V165" s="9"/>
      <c r="W165" s="9"/>
      <c r="X165" s="9"/>
    </row>
    <row r="166" spans="1:24" ht="14.4" x14ac:dyDescent="0.3">
      <c r="A166" s="45">
        <v>226</v>
      </c>
      <c r="B166" s="45">
        <v>162</v>
      </c>
      <c r="C166" s="45">
        <v>63</v>
      </c>
      <c r="D166" s="45">
        <v>115</v>
      </c>
      <c r="E166" s="1">
        <v>1011</v>
      </c>
      <c r="F166" s="57">
        <v>3.7858796296296293E-2</v>
      </c>
      <c r="G166" s="44" t="s">
        <v>220</v>
      </c>
      <c r="H166" s="44" t="s">
        <v>379</v>
      </c>
      <c r="I166" s="45" t="s">
        <v>209</v>
      </c>
      <c r="J166" s="45" t="s">
        <v>47</v>
      </c>
      <c r="K166" s="45" t="s">
        <v>206</v>
      </c>
      <c r="L166" s="9">
        <f>$B166</f>
        <v>162</v>
      </c>
      <c r="M166" s="9"/>
      <c r="N166" s="9"/>
      <c r="O166" s="9"/>
      <c r="P166" s="9"/>
      <c r="Q166" s="9"/>
      <c r="R166" s="32"/>
      <c r="S166" s="9">
        <f>$D166</f>
        <v>115</v>
      </c>
      <c r="T166" s="9"/>
      <c r="U166" s="9"/>
      <c r="V166" s="9"/>
      <c r="W166" s="9"/>
      <c r="X166" s="9"/>
    </row>
    <row r="167" spans="1:24" ht="14.4" x14ac:dyDescent="0.3">
      <c r="A167" s="45">
        <v>228</v>
      </c>
      <c r="B167" s="45">
        <v>163</v>
      </c>
      <c r="C167" s="45">
        <v>39</v>
      </c>
      <c r="D167" s="45">
        <v>116</v>
      </c>
      <c r="E167" s="1">
        <v>188</v>
      </c>
      <c r="F167" s="57">
        <v>3.7939814814814815E-2</v>
      </c>
      <c r="G167" s="44" t="s">
        <v>274</v>
      </c>
      <c r="H167" s="44" t="s">
        <v>514</v>
      </c>
      <c r="I167" s="45" t="s">
        <v>219</v>
      </c>
      <c r="J167" s="45" t="s">
        <v>1</v>
      </c>
      <c r="K167" s="45" t="s">
        <v>206</v>
      </c>
      <c r="L167" s="9"/>
      <c r="M167" s="9"/>
      <c r="N167" s="9"/>
      <c r="O167" s="9">
        <f>$B167</f>
        <v>163</v>
      </c>
      <c r="P167" s="9"/>
      <c r="Q167" s="9"/>
      <c r="R167" s="32"/>
      <c r="S167" s="9"/>
      <c r="T167" s="9"/>
      <c r="U167" s="9"/>
      <c r="V167" s="9">
        <f>$D167</f>
        <v>116</v>
      </c>
      <c r="W167" s="9"/>
      <c r="X167" s="9"/>
    </row>
    <row r="168" spans="1:24" ht="14.4" x14ac:dyDescent="0.3">
      <c r="A168" s="45">
        <v>229</v>
      </c>
      <c r="B168" s="45">
        <v>164</v>
      </c>
      <c r="C168" s="45">
        <v>40</v>
      </c>
      <c r="D168" s="45">
        <v>117</v>
      </c>
      <c r="E168" s="1">
        <v>409</v>
      </c>
      <c r="F168" s="57">
        <v>3.81712962962963E-2</v>
      </c>
      <c r="G168" s="44" t="s">
        <v>375</v>
      </c>
      <c r="H168" s="44" t="s">
        <v>376</v>
      </c>
      <c r="I168" s="45" t="s">
        <v>219</v>
      </c>
      <c r="J168" s="45" t="s">
        <v>28</v>
      </c>
      <c r="K168" s="45" t="s">
        <v>206</v>
      </c>
      <c r="L168" s="9"/>
      <c r="M168" s="9"/>
      <c r="N168" s="9"/>
      <c r="O168" s="9"/>
      <c r="P168" s="9">
        <f>$B168</f>
        <v>164</v>
      </c>
      <c r="Q168" s="9"/>
      <c r="R168" s="32"/>
      <c r="S168" s="9"/>
      <c r="T168" s="9"/>
      <c r="U168" s="9"/>
      <c r="V168" s="9"/>
      <c r="W168" s="9">
        <f>$D168</f>
        <v>117</v>
      </c>
      <c r="X168" s="9"/>
    </row>
    <row r="169" spans="1:24" ht="14.4" x14ac:dyDescent="0.3">
      <c r="A169" s="45">
        <v>230</v>
      </c>
      <c r="B169" s="45">
        <v>165</v>
      </c>
      <c r="C169" s="45">
        <v>2</v>
      </c>
      <c r="D169" s="45">
        <v>118</v>
      </c>
      <c r="E169" s="1">
        <v>583</v>
      </c>
      <c r="F169" s="57">
        <v>3.8368055555555558E-2</v>
      </c>
      <c r="G169" s="44" t="s">
        <v>259</v>
      </c>
      <c r="H169" s="44" t="s">
        <v>515</v>
      </c>
      <c r="I169" s="45" t="s">
        <v>383</v>
      </c>
      <c r="J169" s="45" t="s">
        <v>35</v>
      </c>
      <c r="K169" s="45" t="s">
        <v>206</v>
      </c>
      <c r="L169" s="9"/>
      <c r="M169" s="9"/>
      <c r="N169" s="9">
        <f>$B169</f>
        <v>165</v>
      </c>
      <c r="O169" s="9"/>
      <c r="P169" s="9"/>
      <c r="Q169" s="9"/>
      <c r="R169" s="32"/>
      <c r="S169" s="9"/>
      <c r="T169" s="9"/>
      <c r="U169" s="9">
        <f>$D169</f>
        <v>118</v>
      </c>
      <c r="V169" s="9"/>
      <c r="W169" s="9"/>
      <c r="X169" s="9"/>
    </row>
    <row r="170" spans="1:24" ht="14.4" x14ac:dyDescent="0.3">
      <c r="A170" s="45">
        <v>233</v>
      </c>
      <c r="B170" s="45">
        <v>166</v>
      </c>
      <c r="C170" s="45">
        <v>41</v>
      </c>
      <c r="D170" s="45">
        <v>119</v>
      </c>
      <c r="E170" s="1">
        <v>572</v>
      </c>
      <c r="F170" s="57">
        <v>3.8715277777777772E-2</v>
      </c>
      <c r="G170" s="44" t="s">
        <v>269</v>
      </c>
      <c r="H170" s="44" t="s">
        <v>244</v>
      </c>
      <c r="I170" s="45" t="s">
        <v>219</v>
      </c>
      <c r="J170" s="45" t="s">
        <v>35</v>
      </c>
      <c r="K170" s="45" t="s">
        <v>206</v>
      </c>
      <c r="L170" s="9"/>
      <c r="M170" s="9"/>
      <c r="N170" s="9">
        <f>$B170</f>
        <v>166</v>
      </c>
      <c r="O170" s="9"/>
      <c r="P170" s="9"/>
      <c r="Q170" s="9"/>
      <c r="R170" s="32"/>
      <c r="S170" s="9"/>
      <c r="T170" s="9"/>
      <c r="U170" s="9">
        <f>$D170</f>
        <v>119</v>
      </c>
      <c r="V170" s="9"/>
      <c r="W170" s="9"/>
      <c r="X170" s="9"/>
    </row>
    <row r="171" spans="1:24" ht="14.4" x14ac:dyDescent="0.3">
      <c r="A171" s="45">
        <v>236</v>
      </c>
      <c r="B171" s="45">
        <v>167</v>
      </c>
      <c r="C171" s="45">
        <v>3</v>
      </c>
      <c r="D171" s="45">
        <v>120</v>
      </c>
      <c r="E171" s="1">
        <v>399</v>
      </c>
      <c r="F171" s="57">
        <v>3.8773148148148147E-2</v>
      </c>
      <c r="G171" s="44" t="s">
        <v>340</v>
      </c>
      <c r="H171" s="44" t="s">
        <v>388</v>
      </c>
      <c r="I171" s="45" t="s">
        <v>383</v>
      </c>
      <c r="J171" s="45" t="s">
        <v>28</v>
      </c>
      <c r="K171" s="45" t="s">
        <v>206</v>
      </c>
      <c r="L171" s="9"/>
      <c r="M171" s="9"/>
      <c r="N171" s="9"/>
      <c r="O171" s="9"/>
      <c r="P171" s="9">
        <f>$B171</f>
        <v>167</v>
      </c>
      <c r="Q171" s="9"/>
      <c r="R171" s="32"/>
      <c r="S171" s="9"/>
      <c r="T171" s="9"/>
      <c r="U171" s="9"/>
      <c r="V171" s="9"/>
      <c r="W171" s="9">
        <f>$D171</f>
        <v>120</v>
      </c>
      <c r="X171" s="9"/>
    </row>
    <row r="172" spans="1:24" ht="14.4" x14ac:dyDescent="0.3">
      <c r="A172" s="45">
        <v>237</v>
      </c>
      <c r="B172" s="45">
        <v>168</v>
      </c>
      <c r="C172" s="45">
        <v>14</v>
      </c>
      <c r="D172" s="45">
        <v>121</v>
      </c>
      <c r="E172" s="1">
        <v>897</v>
      </c>
      <c r="F172" s="57">
        <v>3.8935185185185191E-2</v>
      </c>
      <c r="G172" s="44" t="s">
        <v>348</v>
      </c>
      <c r="H172" s="44" t="s">
        <v>310</v>
      </c>
      <c r="I172" s="45" t="s">
        <v>245</v>
      </c>
      <c r="J172" s="45" t="s">
        <v>48</v>
      </c>
      <c r="K172" s="45" t="s">
        <v>206</v>
      </c>
      <c r="L172" s="9"/>
      <c r="M172" s="9"/>
      <c r="N172" s="9"/>
      <c r="O172" s="9"/>
      <c r="P172" s="9"/>
      <c r="Q172" s="9">
        <f>$B172</f>
        <v>168</v>
      </c>
      <c r="R172" s="32"/>
      <c r="S172" s="9"/>
      <c r="T172" s="9"/>
      <c r="U172" s="9"/>
      <c r="V172" s="9"/>
      <c r="W172" s="9"/>
      <c r="X172" s="9">
        <f>$D172</f>
        <v>121</v>
      </c>
    </row>
    <row r="173" spans="1:24" ht="14.4" x14ac:dyDescent="0.3">
      <c r="A173" s="45">
        <v>239</v>
      </c>
      <c r="B173" s="45">
        <v>169</v>
      </c>
      <c r="C173" s="45">
        <v>4</v>
      </c>
      <c r="D173" s="45">
        <v>122</v>
      </c>
      <c r="E173" s="1">
        <v>319</v>
      </c>
      <c r="F173" s="57">
        <v>3.9016203703703706E-2</v>
      </c>
      <c r="G173" s="44" t="s">
        <v>516</v>
      </c>
      <c r="H173" s="44" t="s">
        <v>517</v>
      </c>
      <c r="I173" s="45" t="s">
        <v>383</v>
      </c>
      <c r="J173" s="45" t="s">
        <v>28</v>
      </c>
      <c r="K173" s="45" t="s">
        <v>206</v>
      </c>
      <c r="L173" s="9"/>
      <c r="M173" s="9"/>
      <c r="N173" s="9"/>
      <c r="O173" s="9"/>
      <c r="P173" s="9">
        <f>$B173</f>
        <v>169</v>
      </c>
      <c r="Q173" s="9"/>
      <c r="R173" s="32"/>
      <c r="S173" s="9"/>
      <c r="T173" s="9"/>
      <c r="U173" s="9"/>
      <c r="V173" s="9"/>
      <c r="W173" s="9">
        <f>$D173</f>
        <v>122</v>
      </c>
      <c r="X173" s="9"/>
    </row>
    <row r="174" spans="1:24" ht="14.4" x14ac:dyDescent="0.3">
      <c r="A174" s="45">
        <v>240</v>
      </c>
      <c r="B174" s="45">
        <v>170</v>
      </c>
      <c r="C174" s="45">
        <v>15</v>
      </c>
      <c r="D174" s="45">
        <v>123</v>
      </c>
      <c r="E174" s="1">
        <v>358</v>
      </c>
      <c r="F174" s="57">
        <v>3.90625E-2</v>
      </c>
      <c r="G174" s="44" t="s">
        <v>518</v>
      </c>
      <c r="H174" s="44" t="s">
        <v>519</v>
      </c>
      <c r="I174" s="45" t="s">
        <v>245</v>
      </c>
      <c r="J174" s="45" t="s">
        <v>28</v>
      </c>
      <c r="K174" s="45" t="s">
        <v>206</v>
      </c>
      <c r="L174" s="9"/>
      <c r="M174" s="9"/>
      <c r="N174" s="9"/>
      <c r="O174" s="9"/>
      <c r="P174" s="9">
        <f>$B174</f>
        <v>170</v>
      </c>
      <c r="Q174" s="9"/>
      <c r="R174" s="32"/>
      <c r="S174" s="9"/>
      <c r="T174" s="9"/>
      <c r="U174" s="9"/>
      <c r="V174" s="9"/>
      <c r="W174" s="9">
        <f>$D174</f>
        <v>123</v>
      </c>
      <c r="X174" s="9"/>
    </row>
    <row r="175" spans="1:24" ht="14.4" x14ac:dyDescent="0.3">
      <c r="A175" s="45">
        <v>244</v>
      </c>
      <c r="B175" s="45">
        <v>171</v>
      </c>
      <c r="C175" s="45">
        <v>16</v>
      </c>
      <c r="D175" s="45">
        <v>124</v>
      </c>
      <c r="E175" s="1">
        <v>955</v>
      </c>
      <c r="F175" s="57">
        <v>3.9166666666666669E-2</v>
      </c>
      <c r="G175" s="44" t="s">
        <v>380</v>
      </c>
      <c r="H175" s="44" t="s">
        <v>381</v>
      </c>
      <c r="I175" s="45" t="s">
        <v>245</v>
      </c>
      <c r="J175" s="45" t="s">
        <v>48</v>
      </c>
      <c r="K175" s="45" t="s">
        <v>206</v>
      </c>
      <c r="L175" s="9"/>
      <c r="M175" s="9"/>
      <c r="N175" s="9"/>
      <c r="O175" s="9"/>
      <c r="P175" s="9"/>
      <c r="Q175" s="9">
        <f>$B175</f>
        <v>171</v>
      </c>
      <c r="R175" s="32"/>
      <c r="S175" s="9"/>
      <c r="T175" s="9"/>
      <c r="U175" s="9"/>
      <c r="V175" s="9"/>
      <c r="W175" s="9"/>
      <c r="X175" s="9">
        <f>$D175</f>
        <v>124</v>
      </c>
    </row>
    <row r="176" spans="1:24" ht="14.4" x14ac:dyDescent="0.3">
      <c r="A176" s="45">
        <v>249</v>
      </c>
      <c r="B176" s="45">
        <v>172</v>
      </c>
      <c r="C176" s="45"/>
      <c r="D176" s="45"/>
      <c r="E176" s="1">
        <v>1022</v>
      </c>
      <c r="F176" s="57">
        <v>3.9525462962962964E-2</v>
      </c>
      <c r="G176" s="44" t="s">
        <v>264</v>
      </c>
      <c r="H176" s="44" t="s">
        <v>169</v>
      </c>
      <c r="I176" s="45" t="s">
        <v>59</v>
      </c>
      <c r="J176" s="45" t="s">
        <v>47</v>
      </c>
      <c r="K176" s="45" t="s">
        <v>206</v>
      </c>
      <c r="L176" s="9">
        <f>$B176</f>
        <v>172</v>
      </c>
      <c r="M176" s="9"/>
      <c r="N176" s="9"/>
      <c r="O176" s="9"/>
      <c r="P176" s="9"/>
      <c r="Q176" s="9"/>
      <c r="R176" s="32"/>
      <c r="S176" s="9"/>
      <c r="T176" s="9"/>
      <c r="U176" s="9"/>
      <c r="V176" s="9"/>
      <c r="W176" s="9"/>
      <c r="X176" s="9"/>
    </row>
    <row r="177" spans="1:24" ht="14.4" x14ac:dyDescent="0.3">
      <c r="A177" s="45">
        <v>250</v>
      </c>
      <c r="B177" s="45">
        <v>173</v>
      </c>
      <c r="C177" s="45">
        <v>42</v>
      </c>
      <c r="D177" s="45">
        <v>125</v>
      </c>
      <c r="E177" s="1">
        <v>886</v>
      </c>
      <c r="F177" s="57">
        <v>3.9733796296296295E-2</v>
      </c>
      <c r="G177" s="44" t="s">
        <v>207</v>
      </c>
      <c r="H177" s="44" t="s">
        <v>104</v>
      </c>
      <c r="I177" s="45" t="s">
        <v>219</v>
      </c>
      <c r="J177" s="45" t="s">
        <v>48</v>
      </c>
      <c r="K177" s="45" t="s">
        <v>206</v>
      </c>
      <c r="L177" s="9"/>
      <c r="M177" s="9"/>
      <c r="N177" s="9"/>
      <c r="O177" s="9"/>
      <c r="P177" s="9"/>
      <c r="Q177" s="9">
        <f>$B177</f>
        <v>173</v>
      </c>
      <c r="R177" s="32"/>
      <c r="S177" s="9"/>
      <c r="T177" s="9"/>
      <c r="U177" s="9"/>
      <c r="V177" s="9"/>
      <c r="W177" s="9"/>
      <c r="X177" s="9">
        <f>$D177</f>
        <v>125</v>
      </c>
    </row>
    <row r="178" spans="1:24" ht="14.4" x14ac:dyDescent="0.3">
      <c r="A178" s="45">
        <v>253</v>
      </c>
      <c r="B178" s="45">
        <v>174</v>
      </c>
      <c r="C178" s="45">
        <v>43</v>
      </c>
      <c r="D178" s="45">
        <v>126</v>
      </c>
      <c r="E178" s="1">
        <v>172</v>
      </c>
      <c r="F178" s="57">
        <v>4.0057870370370369E-2</v>
      </c>
      <c r="G178" s="44" t="s">
        <v>218</v>
      </c>
      <c r="H178" s="44" t="s">
        <v>385</v>
      </c>
      <c r="I178" s="45" t="s">
        <v>219</v>
      </c>
      <c r="J178" s="45" t="s">
        <v>1</v>
      </c>
      <c r="K178" s="45" t="s">
        <v>206</v>
      </c>
      <c r="L178" s="9"/>
      <c r="M178" s="9"/>
      <c r="N178" s="9"/>
      <c r="O178" s="9">
        <f>$B178</f>
        <v>174</v>
      </c>
      <c r="P178" s="9"/>
      <c r="Q178" s="9"/>
      <c r="R178" s="32"/>
      <c r="S178" s="9"/>
      <c r="T178" s="9"/>
      <c r="U178" s="9"/>
      <c r="V178" s="9">
        <f>$D178</f>
        <v>126</v>
      </c>
      <c r="W178" s="9"/>
      <c r="X178" s="9"/>
    </row>
    <row r="179" spans="1:24" ht="14.4" x14ac:dyDescent="0.3">
      <c r="A179" s="45">
        <v>254</v>
      </c>
      <c r="B179" s="45">
        <v>175</v>
      </c>
      <c r="C179" s="45">
        <v>64</v>
      </c>
      <c r="D179" s="45">
        <v>127</v>
      </c>
      <c r="E179" s="1">
        <v>415</v>
      </c>
      <c r="F179" s="57">
        <v>4.010416666666667E-2</v>
      </c>
      <c r="G179" s="44" t="s">
        <v>317</v>
      </c>
      <c r="H179" s="44" t="s">
        <v>520</v>
      </c>
      <c r="I179" s="45" t="s">
        <v>209</v>
      </c>
      <c r="J179" s="45" t="s">
        <v>28</v>
      </c>
      <c r="K179" s="45" t="s">
        <v>206</v>
      </c>
      <c r="L179" s="9"/>
      <c r="M179" s="9"/>
      <c r="N179" s="9"/>
      <c r="O179" s="9"/>
      <c r="P179" s="9">
        <f>$B179</f>
        <v>175</v>
      </c>
      <c r="Q179" s="9"/>
      <c r="R179" s="32"/>
      <c r="S179" s="9"/>
      <c r="T179" s="9"/>
      <c r="U179" s="9"/>
      <c r="V179" s="9"/>
      <c r="W179" s="9">
        <f>$D179</f>
        <v>127</v>
      </c>
      <c r="X179" s="9"/>
    </row>
    <row r="180" spans="1:24" ht="14.4" x14ac:dyDescent="0.3">
      <c r="A180" s="45">
        <v>255</v>
      </c>
      <c r="B180" s="45">
        <v>176</v>
      </c>
      <c r="C180" s="45">
        <v>44</v>
      </c>
      <c r="D180" s="45">
        <v>128</v>
      </c>
      <c r="E180" s="1">
        <v>499</v>
      </c>
      <c r="F180" s="57">
        <v>4.0231481481481479E-2</v>
      </c>
      <c r="G180" s="44" t="s">
        <v>358</v>
      </c>
      <c r="H180" s="44" t="s">
        <v>384</v>
      </c>
      <c r="I180" s="45" t="s">
        <v>219</v>
      </c>
      <c r="J180" s="45" t="s">
        <v>39</v>
      </c>
      <c r="K180" s="45" t="s">
        <v>206</v>
      </c>
      <c r="L180" s="9"/>
      <c r="M180" s="9">
        <f>$B180</f>
        <v>176</v>
      </c>
      <c r="N180" s="9"/>
      <c r="O180" s="9"/>
      <c r="P180" s="9"/>
      <c r="Q180" s="9"/>
      <c r="R180" s="32"/>
      <c r="S180" s="9"/>
      <c r="T180" s="9">
        <f>$D180</f>
        <v>128</v>
      </c>
      <c r="U180" s="9"/>
      <c r="V180" s="9"/>
      <c r="W180" s="9"/>
      <c r="X180" s="9"/>
    </row>
    <row r="181" spans="1:24" ht="14.4" x14ac:dyDescent="0.3">
      <c r="A181" s="45">
        <v>256</v>
      </c>
      <c r="B181" s="45">
        <v>177</v>
      </c>
      <c r="C181" s="45">
        <v>17</v>
      </c>
      <c r="D181" s="45">
        <v>129</v>
      </c>
      <c r="E181" s="1">
        <v>342</v>
      </c>
      <c r="F181" s="57">
        <v>4.0358796296296302E-2</v>
      </c>
      <c r="G181" s="44" t="s">
        <v>391</v>
      </c>
      <c r="H181" s="44" t="s">
        <v>392</v>
      </c>
      <c r="I181" s="45" t="s">
        <v>245</v>
      </c>
      <c r="J181" s="45" t="s">
        <v>28</v>
      </c>
      <c r="K181" s="45" t="s">
        <v>206</v>
      </c>
      <c r="L181" s="9"/>
      <c r="M181" s="9"/>
      <c r="N181" s="9"/>
      <c r="O181" s="9"/>
      <c r="P181" s="9">
        <f>$B181</f>
        <v>177</v>
      </c>
      <c r="Q181" s="9"/>
      <c r="R181" s="32"/>
      <c r="S181" s="9"/>
      <c r="T181" s="9"/>
      <c r="U181" s="9"/>
      <c r="V181" s="9"/>
      <c r="W181" s="9">
        <f>$D181</f>
        <v>129</v>
      </c>
      <c r="X181" s="9"/>
    </row>
    <row r="182" spans="1:24" ht="14.4" x14ac:dyDescent="0.3">
      <c r="A182" s="45">
        <v>262</v>
      </c>
      <c r="B182" s="45">
        <v>178</v>
      </c>
      <c r="C182" s="45">
        <v>45</v>
      </c>
      <c r="D182" s="45">
        <v>130</v>
      </c>
      <c r="E182" s="1">
        <v>1016</v>
      </c>
      <c r="F182" s="57">
        <v>4.0949074074074075E-2</v>
      </c>
      <c r="G182" s="44" t="s">
        <v>395</v>
      </c>
      <c r="H182" s="44" t="s">
        <v>396</v>
      </c>
      <c r="I182" s="45" t="s">
        <v>219</v>
      </c>
      <c r="J182" s="45" t="s">
        <v>47</v>
      </c>
      <c r="K182" s="45" t="s">
        <v>206</v>
      </c>
      <c r="L182" s="9">
        <f>$B182</f>
        <v>178</v>
      </c>
      <c r="M182" s="9"/>
      <c r="N182" s="9"/>
      <c r="O182" s="9"/>
      <c r="P182" s="9"/>
      <c r="Q182" s="9"/>
      <c r="R182" s="32"/>
      <c r="S182" s="9">
        <f>$D182</f>
        <v>130</v>
      </c>
      <c r="T182" s="9"/>
      <c r="U182" s="9"/>
      <c r="V182" s="9"/>
      <c r="W182" s="9"/>
      <c r="X182" s="9"/>
    </row>
    <row r="183" spans="1:24" ht="14.4" x14ac:dyDescent="0.3">
      <c r="A183" s="45">
        <v>268</v>
      </c>
      <c r="B183" s="45">
        <v>179</v>
      </c>
      <c r="C183" s="45">
        <v>5</v>
      </c>
      <c r="D183" s="45">
        <v>131</v>
      </c>
      <c r="E183" s="1">
        <v>979</v>
      </c>
      <c r="F183" s="21">
        <v>4.1747685185185186E-2</v>
      </c>
      <c r="G183" s="44" t="s">
        <v>351</v>
      </c>
      <c r="H183" s="44" t="s">
        <v>382</v>
      </c>
      <c r="I183" s="45" t="s">
        <v>383</v>
      </c>
      <c r="J183" s="45" t="s">
        <v>48</v>
      </c>
      <c r="K183" s="45" t="s">
        <v>206</v>
      </c>
      <c r="L183" s="9"/>
      <c r="M183" s="9"/>
      <c r="N183" s="9"/>
      <c r="O183" s="9"/>
      <c r="P183" s="9"/>
      <c r="Q183" s="9">
        <f>$B183</f>
        <v>179</v>
      </c>
      <c r="R183" s="32"/>
      <c r="S183" s="9"/>
      <c r="T183" s="9"/>
      <c r="U183" s="9"/>
      <c r="V183" s="9"/>
      <c r="W183" s="9"/>
      <c r="X183" s="9">
        <f>$D183</f>
        <v>131</v>
      </c>
    </row>
    <row r="184" spans="1:24" ht="14.4" x14ac:dyDescent="0.3">
      <c r="A184" s="45">
        <v>269</v>
      </c>
      <c r="B184" s="45">
        <v>180</v>
      </c>
      <c r="C184" s="45">
        <v>6</v>
      </c>
      <c r="D184" s="45">
        <v>132</v>
      </c>
      <c r="E184" s="1">
        <v>999</v>
      </c>
      <c r="F184" s="21">
        <v>4.189814814814815E-2</v>
      </c>
      <c r="G184" s="44" t="s">
        <v>371</v>
      </c>
      <c r="H184" s="44" t="s">
        <v>386</v>
      </c>
      <c r="I184" s="45" t="s">
        <v>383</v>
      </c>
      <c r="J184" s="45" t="s">
        <v>47</v>
      </c>
      <c r="K184" s="45" t="s">
        <v>206</v>
      </c>
      <c r="L184" s="9">
        <f>$B184</f>
        <v>180</v>
      </c>
      <c r="M184" s="9"/>
      <c r="N184" s="9"/>
      <c r="O184" s="9"/>
      <c r="P184" s="9"/>
      <c r="Q184" s="9"/>
      <c r="R184" s="32"/>
      <c r="S184" s="9">
        <f>$D184</f>
        <v>132</v>
      </c>
      <c r="T184" s="9"/>
      <c r="U184" s="9"/>
      <c r="V184" s="9"/>
      <c r="W184" s="9"/>
      <c r="X184" s="9"/>
    </row>
    <row r="185" spans="1:24" ht="14.4" x14ac:dyDescent="0.3">
      <c r="A185" s="45">
        <v>270</v>
      </c>
      <c r="B185" s="45">
        <v>181</v>
      </c>
      <c r="C185" s="45"/>
      <c r="D185" s="45"/>
      <c r="E185" s="1">
        <v>244</v>
      </c>
      <c r="F185" s="21">
        <v>4.2013888888888892E-2</v>
      </c>
      <c r="G185" s="44" t="s">
        <v>214</v>
      </c>
      <c r="H185" s="44" t="s">
        <v>449</v>
      </c>
      <c r="I185" s="45" t="s">
        <v>59</v>
      </c>
      <c r="J185" s="45" t="s">
        <v>1</v>
      </c>
      <c r="K185" s="45" t="s">
        <v>206</v>
      </c>
      <c r="L185" s="9"/>
      <c r="M185" s="9"/>
      <c r="N185" s="9"/>
      <c r="O185" s="9">
        <f>$B185</f>
        <v>181</v>
      </c>
      <c r="P185" s="9"/>
      <c r="Q185" s="9"/>
      <c r="R185" s="32"/>
      <c r="S185" s="9"/>
      <c r="T185" s="9"/>
      <c r="U185" s="9"/>
      <c r="V185" s="9"/>
      <c r="W185" s="9"/>
      <c r="X185" s="9"/>
    </row>
    <row r="186" spans="1:24" ht="14.4" x14ac:dyDescent="0.3">
      <c r="A186" s="45">
        <v>271</v>
      </c>
      <c r="B186" s="45">
        <v>182</v>
      </c>
      <c r="C186" s="45">
        <v>46</v>
      </c>
      <c r="D186" s="45">
        <v>133</v>
      </c>
      <c r="E186" s="1">
        <v>1024</v>
      </c>
      <c r="F186" s="21">
        <v>4.2418981481481481E-2</v>
      </c>
      <c r="G186" s="44" t="s">
        <v>346</v>
      </c>
      <c r="H186" s="44" t="s">
        <v>390</v>
      </c>
      <c r="I186" s="45" t="s">
        <v>219</v>
      </c>
      <c r="J186" s="45" t="s">
        <v>47</v>
      </c>
      <c r="K186" s="45" t="s">
        <v>206</v>
      </c>
      <c r="L186" s="9">
        <f>$B186</f>
        <v>182</v>
      </c>
      <c r="M186" s="9"/>
      <c r="N186" s="9"/>
      <c r="O186" s="9"/>
      <c r="P186" s="9"/>
      <c r="Q186" s="9"/>
      <c r="R186" s="32"/>
      <c r="S186" s="9">
        <f>$D186</f>
        <v>133</v>
      </c>
      <c r="T186" s="9"/>
      <c r="U186" s="9"/>
      <c r="V186" s="9"/>
      <c r="W186" s="9"/>
      <c r="X186" s="9"/>
    </row>
    <row r="187" spans="1:24" ht="14.4" x14ac:dyDescent="0.3">
      <c r="A187" s="45">
        <v>274</v>
      </c>
      <c r="B187" s="45">
        <v>183</v>
      </c>
      <c r="C187" s="45">
        <v>18</v>
      </c>
      <c r="D187" s="45">
        <v>134</v>
      </c>
      <c r="E187" s="1">
        <v>1021</v>
      </c>
      <c r="F187" s="21">
        <v>4.3217592592592592E-2</v>
      </c>
      <c r="G187" s="44" t="s">
        <v>296</v>
      </c>
      <c r="H187" s="44" t="s">
        <v>389</v>
      </c>
      <c r="I187" s="45" t="s">
        <v>245</v>
      </c>
      <c r="J187" s="45" t="s">
        <v>47</v>
      </c>
      <c r="K187" s="45" t="s">
        <v>206</v>
      </c>
      <c r="L187" s="9">
        <f>$B187</f>
        <v>183</v>
      </c>
      <c r="M187" s="9"/>
      <c r="N187" s="9"/>
      <c r="O187" s="9"/>
      <c r="P187" s="9"/>
      <c r="Q187" s="9"/>
      <c r="R187" s="32"/>
      <c r="S187" s="9">
        <f>$D187</f>
        <v>134</v>
      </c>
      <c r="T187" s="9"/>
      <c r="U187" s="9"/>
      <c r="V187" s="9"/>
      <c r="W187" s="9"/>
      <c r="X187" s="9"/>
    </row>
    <row r="188" spans="1:24" ht="14.4" x14ac:dyDescent="0.3">
      <c r="A188" s="45">
        <v>279</v>
      </c>
      <c r="B188" s="45">
        <v>184</v>
      </c>
      <c r="C188" s="45">
        <v>47</v>
      </c>
      <c r="D188" s="45">
        <v>135</v>
      </c>
      <c r="E188" s="1">
        <v>329</v>
      </c>
      <c r="F188" s="21">
        <v>4.3831018518518519E-2</v>
      </c>
      <c r="G188" s="44" t="s">
        <v>393</v>
      </c>
      <c r="H188" s="44" t="s">
        <v>394</v>
      </c>
      <c r="I188" s="45" t="s">
        <v>219</v>
      </c>
      <c r="J188" s="45" t="s">
        <v>28</v>
      </c>
      <c r="K188" s="45" t="s">
        <v>206</v>
      </c>
      <c r="L188" s="9"/>
      <c r="M188" s="9"/>
      <c r="N188" s="9"/>
      <c r="O188" s="9"/>
      <c r="P188" s="9">
        <f>$B188</f>
        <v>184</v>
      </c>
      <c r="Q188" s="9"/>
      <c r="R188" s="32"/>
      <c r="S188" s="9"/>
      <c r="T188" s="9"/>
      <c r="U188" s="9"/>
      <c r="V188" s="9"/>
      <c r="W188" s="9">
        <f>$D188</f>
        <v>135</v>
      </c>
      <c r="X188" s="9"/>
    </row>
    <row r="189" spans="1:24" ht="14.4" x14ac:dyDescent="0.3">
      <c r="A189" s="45">
        <v>284</v>
      </c>
      <c r="B189" s="45">
        <v>185</v>
      </c>
      <c r="C189" s="45">
        <v>19</v>
      </c>
      <c r="D189" s="45">
        <v>136</v>
      </c>
      <c r="E189" s="1">
        <v>181</v>
      </c>
      <c r="F189" s="21">
        <v>4.494212962962963E-2</v>
      </c>
      <c r="G189" s="44" t="s">
        <v>516</v>
      </c>
      <c r="H189" s="44" t="s">
        <v>326</v>
      </c>
      <c r="I189" s="45" t="s">
        <v>245</v>
      </c>
      <c r="J189" s="45" t="s">
        <v>1</v>
      </c>
      <c r="K189" s="45" t="s">
        <v>206</v>
      </c>
      <c r="L189" s="9"/>
      <c r="M189" s="9"/>
      <c r="N189" s="9"/>
      <c r="O189" s="9">
        <f>$B189</f>
        <v>185</v>
      </c>
      <c r="P189" s="9"/>
      <c r="Q189" s="9"/>
      <c r="R189" s="32"/>
      <c r="S189" s="9"/>
      <c r="T189" s="9"/>
      <c r="U189" s="9"/>
      <c r="V189" s="9">
        <f>$D189</f>
        <v>136</v>
      </c>
      <c r="W189" s="9"/>
      <c r="X189" s="9"/>
    </row>
    <row r="190" spans="1:24" ht="14.4" x14ac:dyDescent="0.3">
      <c r="A190" s="45">
        <v>289</v>
      </c>
      <c r="B190" s="45">
        <v>186</v>
      </c>
      <c r="C190" s="45">
        <v>7</v>
      </c>
      <c r="D190" s="45">
        <v>137</v>
      </c>
      <c r="E190" s="1">
        <v>512</v>
      </c>
      <c r="F190" s="21">
        <v>4.6342592592592595E-2</v>
      </c>
      <c r="G190" s="44" t="s">
        <v>521</v>
      </c>
      <c r="H190" s="44" t="s">
        <v>522</v>
      </c>
      <c r="I190" s="45" t="s">
        <v>383</v>
      </c>
      <c r="J190" s="45" t="s">
        <v>39</v>
      </c>
      <c r="K190" s="45" t="s">
        <v>206</v>
      </c>
      <c r="L190" s="9"/>
      <c r="M190" s="9">
        <f>$B190</f>
        <v>186</v>
      </c>
      <c r="N190" s="9"/>
      <c r="O190" s="9"/>
      <c r="P190" s="9"/>
      <c r="Q190" s="9"/>
      <c r="R190" s="32"/>
      <c r="S190" s="9"/>
      <c r="T190" s="9">
        <f>$D190</f>
        <v>137</v>
      </c>
      <c r="U190" s="9"/>
      <c r="V190" s="9"/>
      <c r="W190" s="9"/>
      <c r="X190" s="9"/>
    </row>
    <row r="191" spans="1:24" ht="14.4" x14ac:dyDescent="0.3">
      <c r="A191" s="45">
        <v>290</v>
      </c>
      <c r="B191" s="45">
        <v>187</v>
      </c>
      <c r="C191" s="45">
        <v>48</v>
      </c>
      <c r="D191" s="45">
        <v>138</v>
      </c>
      <c r="E191" s="1">
        <v>586</v>
      </c>
      <c r="F191" s="21">
        <v>4.642361111111111E-2</v>
      </c>
      <c r="G191" s="44" t="s">
        <v>214</v>
      </c>
      <c r="H191" s="44" t="s">
        <v>523</v>
      </c>
      <c r="I191" s="45" t="s">
        <v>219</v>
      </c>
      <c r="J191" s="45" t="s">
        <v>35</v>
      </c>
      <c r="K191" s="45" t="s">
        <v>206</v>
      </c>
      <c r="L191" s="9"/>
      <c r="M191" s="9"/>
      <c r="N191" s="9">
        <f>$B191</f>
        <v>187</v>
      </c>
      <c r="O191" s="9"/>
      <c r="P191" s="9"/>
      <c r="Q191" s="9"/>
      <c r="R191" s="32"/>
      <c r="S191" s="9"/>
      <c r="T191" s="9"/>
      <c r="U191" s="9">
        <f>$D191</f>
        <v>138</v>
      </c>
      <c r="V191" s="9"/>
      <c r="W191" s="9"/>
      <c r="X191" s="9"/>
    </row>
    <row r="192" spans="1:24" ht="14.4" x14ac:dyDescent="0.3">
      <c r="A192" s="45">
        <v>291</v>
      </c>
      <c r="B192" s="45">
        <v>188</v>
      </c>
      <c r="C192" s="45"/>
      <c r="D192" s="45"/>
      <c r="E192" s="1">
        <v>1026</v>
      </c>
      <c r="F192" s="21">
        <v>4.6956018518518522E-2</v>
      </c>
      <c r="G192" s="44" t="s">
        <v>309</v>
      </c>
      <c r="H192" s="44" t="s">
        <v>470</v>
      </c>
      <c r="I192" s="45" t="s">
        <v>59</v>
      </c>
      <c r="J192" s="45" t="s">
        <v>47</v>
      </c>
      <c r="K192" s="45" t="s">
        <v>206</v>
      </c>
      <c r="L192" s="9">
        <f>$B192</f>
        <v>188</v>
      </c>
      <c r="M192" s="9"/>
      <c r="N192" s="9"/>
      <c r="O192" s="9"/>
      <c r="P192" s="9"/>
      <c r="Q192" s="9"/>
      <c r="R192" s="32"/>
      <c r="S192" s="9"/>
      <c r="T192" s="9"/>
      <c r="U192" s="9"/>
      <c r="V192" s="9"/>
      <c r="W192" s="9"/>
      <c r="X192" s="9"/>
    </row>
    <row r="193" spans="1:24" ht="14.4" x14ac:dyDescent="0.3">
      <c r="A193" s="45">
        <v>292</v>
      </c>
      <c r="B193" s="45">
        <v>189</v>
      </c>
      <c r="C193" s="45">
        <v>65</v>
      </c>
      <c r="D193" s="45">
        <v>139</v>
      </c>
      <c r="E193" s="1">
        <v>889</v>
      </c>
      <c r="F193" s="21">
        <v>4.7268518518518515E-2</v>
      </c>
      <c r="G193" s="44" t="s">
        <v>240</v>
      </c>
      <c r="H193" s="44" t="s">
        <v>397</v>
      </c>
      <c r="I193" s="45" t="s">
        <v>209</v>
      </c>
      <c r="J193" s="45" t="s">
        <v>48</v>
      </c>
      <c r="K193" s="45" t="s">
        <v>206</v>
      </c>
      <c r="L193" s="9"/>
      <c r="M193" s="9"/>
      <c r="N193" s="9"/>
      <c r="O193" s="9"/>
      <c r="P193" s="9"/>
      <c r="Q193" s="9">
        <f>$B193</f>
        <v>189</v>
      </c>
      <c r="R193" s="32"/>
      <c r="S193" s="9"/>
      <c r="T193" s="9"/>
      <c r="U193" s="9"/>
      <c r="V193" s="9"/>
      <c r="W193" s="9"/>
      <c r="X193" s="9">
        <f>$D193</f>
        <v>139</v>
      </c>
    </row>
    <row r="194" spans="1:24" ht="14.4" x14ac:dyDescent="0.3">
      <c r="A194" s="45">
        <v>296</v>
      </c>
      <c r="B194" s="45">
        <v>190</v>
      </c>
      <c r="C194" s="45">
        <v>8</v>
      </c>
      <c r="D194" s="45">
        <v>140</v>
      </c>
      <c r="E194" s="1">
        <v>582</v>
      </c>
      <c r="F194" s="21">
        <v>4.943287037037037E-2</v>
      </c>
      <c r="G194" s="44" t="s">
        <v>309</v>
      </c>
      <c r="H194" s="44" t="s">
        <v>399</v>
      </c>
      <c r="I194" s="45" t="s">
        <v>383</v>
      </c>
      <c r="J194" s="45" t="s">
        <v>35</v>
      </c>
      <c r="K194" s="45" t="s">
        <v>206</v>
      </c>
      <c r="L194" s="9"/>
      <c r="M194" s="9"/>
      <c r="N194" s="9">
        <f>$B194</f>
        <v>190</v>
      </c>
      <c r="O194" s="9"/>
      <c r="P194" s="9"/>
      <c r="Q194" s="9"/>
      <c r="R194" s="32"/>
      <c r="S194" s="9"/>
      <c r="T194" s="9"/>
      <c r="U194" s="9">
        <f>$D194</f>
        <v>140</v>
      </c>
      <c r="V194" s="9"/>
      <c r="W194" s="9"/>
      <c r="X194" s="9"/>
    </row>
    <row r="195" spans="1:24" ht="14.4" x14ac:dyDescent="0.3">
      <c r="A195" s="45">
        <v>297</v>
      </c>
      <c r="B195" s="45">
        <v>191</v>
      </c>
      <c r="C195" s="45">
        <v>9</v>
      </c>
      <c r="D195" s="45">
        <v>141</v>
      </c>
      <c r="E195" s="1">
        <v>969</v>
      </c>
      <c r="F195" s="21">
        <v>4.9525462962962966E-2</v>
      </c>
      <c r="G195" s="44" t="s">
        <v>214</v>
      </c>
      <c r="H195" s="44" t="s">
        <v>524</v>
      </c>
      <c r="I195" s="45" t="s">
        <v>383</v>
      </c>
      <c r="J195" s="45" t="s">
        <v>48</v>
      </c>
      <c r="K195" s="45" t="s">
        <v>206</v>
      </c>
      <c r="L195" s="9"/>
      <c r="M195" s="9"/>
      <c r="N195" s="9"/>
      <c r="O195" s="9"/>
      <c r="P195" s="9"/>
      <c r="Q195" s="9">
        <f>$B195</f>
        <v>191</v>
      </c>
      <c r="R195" s="32"/>
      <c r="S195" s="9"/>
      <c r="T195" s="9"/>
      <c r="U195" s="9"/>
      <c r="V195" s="9"/>
      <c r="W195" s="9"/>
      <c r="X195" s="9">
        <f>$D195</f>
        <v>141</v>
      </c>
    </row>
    <row r="196" spans="1:24" ht="14.4" x14ac:dyDescent="0.3">
      <c r="A196" s="45">
        <v>298</v>
      </c>
      <c r="B196" s="45">
        <v>192</v>
      </c>
      <c r="C196" s="45">
        <v>20</v>
      </c>
      <c r="D196" s="45">
        <v>142</v>
      </c>
      <c r="E196" s="1">
        <v>986</v>
      </c>
      <c r="F196" s="21">
        <v>4.9733796296296297E-2</v>
      </c>
      <c r="G196" s="44" t="s">
        <v>258</v>
      </c>
      <c r="H196" s="44" t="s">
        <v>525</v>
      </c>
      <c r="I196" s="45" t="s">
        <v>245</v>
      </c>
      <c r="J196" s="45" t="s">
        <v>47</v>
      </c>
      <c r="K196" s="45" t="s">
        <v>206</v>
      </c>
      <c r="L196" s="9">
        <f>$B196</f>
        <v>192</v>
      </c>
      <c r="M196" s="9"/>
      <c r="N196" s="9"/>
      <c r="O196" s="9"/>
      <c r="P196" s="9"/>
      <c r="Q196" s="9"/>
      <c r="R196" s="32"/>
      <c r="S196" s="9">
        <f>$D196</f>
        <v>142</v>
      </c>
      <c r="T196" s="9"/>
      <c r="U196" s="9"/>
      <c r="V196" s="9"/>
      <c r="W196" s="9"/>
      <c r="X196" s="9"/>
    </row>
    <row r="197" spans="1:24" ht="14.4" x14ac:dyDescent="0.3">
      <c r="A197" s="45">
        <v>300</v>
      </c>
      <c r="B197" s="45">
        <v>193</v>
      </c>
      <c r="C197" s="45">
        <v>10</v>
      </c>
      <c r="D197" s="45">
        <v>143</v>
      </c>
      <c r="E197" s="1">
        <v>609</v>
      </c>
      <c r="F197" s="21">
        <v>5.303240740740741E-2</v>
      </c>
      <c r="G197" s="44" t="s">
        <v>309</v>
      </c>
      <c r="H197" s="44" t="s">
        <v>398</v>
      </c>
      <c r="I197" s="45" t="s">
        <v>383</v>
      </c>
      <c r="J197" s="45" t="s">
        <v>35</v>
      </c>
      <c r="K197" s="45" t="s">
        <v>206</v>
      </c>
      <c r="L197" s="9"/>
      <c r="M197" s="9"/>
      <c r="N197" s="9">
        <f>$B197</f>
        <v>193</v>
      </c>
      <c r="O197" s="9"/>
      <c r="P197" s="9"/>
      <c r="Q197" s="9"/>
      <c r="R197" s="32"/>
      <c r="S197" s="9"/>
      <c r="T197" s="9"/>
      <c r="U197" s="9">
        <f>$D197</f>
        <v>143</v>
      </c>
      <c r="V197" s="9"/>
      <c r="W197" s="9"/>
      <c r="X197" s="9"/>
    </row>
    <row r="198" spans="1:24" ht="14.4" x14ac:dyDescent="0.3">
      <c r="A198" s="45">
        <v>302</v>
      </c>
      <c r="B198" s="45">
        <v>194</v>
      </c>
      <c r="C198" s="45">
        <v>11</v>
      </c>
      <c r="D198" s="45">
        <v>144</v>
      </c>
      <c r="E198" s="1">
        <v>165</v>
      </c>
      <c r="F198" s="21">
        <v>5.5046296296296295E-2</v>
      </c>
      <c r="G198" s="44" t="s">
        <v>378</v>
      </c>
      <c r="H198" s="44" t="s">
        <v>526</v>
      </c>
      <c r="I198" s="45" t="s">
        <v>383</v>
      </c>
      <c r="J198" s="45" t="s">
        <v>1</v>
      </c>
      <c r="K198" s="45" t="s">
        <v>206</v>
      </c>
      <c r="L198" s="9"/>
      <c r="M198" s="9"/>
      <c r="N198" s="9"/>
      <c r="O198" s="9">
        <f>$B198</f>
        <v>194</v>
      </c>
      <c r="P198" s="9"/>
      <c r="Q198" s="9"/>
      <c r="R198" s="32"/>
      <c r="S198" s="9"/>
      <c r="T198" s="9"/>
      <c r="U198" s="9"/>
      <c r="V198" s="9">
        <f>$D198</f>
        <v>144</v>
      </c>
      <c r="W198" s="9"/>
      <c r="X198" s="9"/>
    </row>
    <row r="199" spans="1:24" x14ac:dyDescent="0.25">
      <c r="A199" s="1"/>
      <c r="B199" s="1"/>
      <c r="C199" s="1"/>
      <c r="D199" s="1"/>
      <c r="E199" s="1"/>
      <c r="F199" s="21"/>
    </row>
    <row r="200" spans="1:24" x14ac:dyDescent="0.25">
      <c r="A200" s="32" t="s">
        <v>47</v>
      </c>
      <c r="B200">
        <f>COUNTIF(J:J,A200)</f>
        <v>19</v>
      </c>
      <c r="H200" s="28" t="s">
        <v>21</v>
      </c>
      <c r="N200" s="22">
        <f>SUM(SMALL(N$5:N$199,{13,14,15,16,17,18,19,20,21,22,23,24}))</f>
        <v>682</v>
      </c>
      <c r="O200" s="22">
        <f>SUM(SMALL(O$5:O$199,{13,14,15,16,17,18,19,20,21,22,23,24}))</f>
        <v>772</v>
      </c>
      <c r="P200" s="22">
        <f>SUM(SMALL(P$5:P$199,{13,14,15,16,17,18,19,20,21,22,23,24}))</f>
        <v>1259</v>
      </c>
      <c r="S200" s="22">
        <f>SUM(SMALL(S$5:S$199,{7,8,9,10,11,12}))</f>
        <v>714</v>
      </c>
      <c r="T200" s="22">
        <f>SUM(SMALL(T$5:T$199,{7,8,9,10,11,12}))</f>
        <v>365</v>
      </c>
      <c r="U200" s="22">
        <f>SUM(SMALL(U$5:U$199,{7,8,9,10,11,12}))</f>
        <v>160</v>
      </c>
      <c r="V200" s="22">
        <f>SUM(SMALL(V$5:V$199,{7,8,9,10,11,12}))</f>
        <v>244</v>
      </c>
      <c r="W200" s="22">
        <f>SUM(SMALL(W$5:W$199,{7,8,9,10,11,12}))</f>
        <v>311</v>
      </c>
      <c r="X200" s="22">
        <f>SUM(SMALL(X$5:X$199,{7,8,9,10,11,12}))</f>
        <v>571</v>
      </c>
    </row>
    <row r="201" spans="1:24" x14ac:dyDescent="0.25">
      <c r="A201" s="32" t="s">
        <v>39</v>
      </c>
      <c r="B201">
        <f>COUNTIF(J:J,A201)</f>
        <v>20</v>
      </c>
      <c r="N201" s="22">
        <f>COUNT(SMALL(N$5:N$199,{13,14,15,16,17,18,19,20,21,22,23,24}))</f>
        <v>12</v>
      </c>
      <c r="O201" s="22">
        <f>COUNT(SMALL(O$5:O$199,{13,14,15,16,17,18,19,20,21,22,23,24}))</f>
        <v>12</v>
      </c>
      <c r="P201" s="22">
        <f>COUNT(SMALL(P$5:P$199,{13,14,15,16,17,18,19,20,21,22,23,24}))</f>
        <v>12</v>
      </c>
      <c r="S201" s="22">
        <f>COUNT(SMALL(S$5:S$199,{7,8,9,10,11,12}))</f>
        <v>6</v>
      </c>
      <c r="T201" s="22">
        <f>COUNT(SMALL(T$5:T$199,{7,8,9,10,11,12}))</f>
        <v>6</v>
      </c>
      <c r="U201" s="22">
        <f>COUNT(SMALL(U$5:U$199,{7,8,9,10,11,12}))</f>
        <v>6</v>
      </c>
      <c r="V201" s="22">
        <f>COUNT(SMALL(V$5:V$199,{7,8,9,10,11,12}))</f>
        <v>6</v>
      </c>
      <c r="W201" s="22">
        <f>COUNT(SMALL(W$5:W$199,{7,8,9,10,11,12}))</f>
        <v>6</v>
      </c>
      <c r="X201" s="22">
        <f>COUNT(SMALL(X$5:X$199,{7,8,9,10,11,12}))</f>
        <v>6</v>
      </c>
    </row>
    <row r="202" spans="1:24" x14ac:dyDescent="0.25">
      <c r="A202" s="32" t="s">
        <v>35</v>
      </c>
      <c r="B202">
        <f>COUNTIF(J:J,A202)</f>
        <v>45</v>
      </c>
    </row>
    <row r="203" spans="1:24" x14ac:dyDescent="0.25">
      <c r="A203" s="32" t="s">
        <v>1</v>
      </c>
      <c r="B203">
        <f>COUNTIF(J:J,A203)</f>
        <v>50</v>
      </c>
      <c r="H203" s="26" t="s">
        <v>22</v>
      </c>
      <c r="N203" s="23">
        <f>SUM(SMALL(N$5:N$199,{25,26,27,28,29,30,31,32,33,34,35,36}))</f>
        <v>1266</v>
      </c>
      <c r="O203" s="23">
        <f>SUM(SMALL(O$5:O$199,{25,26,27,28,29,30,31,32,33,34,35,36}))</f>
        <v>1254</v>
      </c>
      <c r="P203" s="23">
        <f>SUM(SMALL(P$5:P$199,{25,26,27,28,29,30,31,32,33,34,35,36}))</f>
        <v>1822</v>
      </c>
      <c r="U203" s="23">
        <f>SUM(SMALL(U$5:U$199,{13,14,15,16,17,18}))</f>
        <v>324</v>
      </c>
      <c r="V203" s="23">
        <f>SUM(SMALL(V$5:V$199,{13,14,15,16,17,18}))</f>
        <v>347</v>
      </c>
      <c r="W203" s="23">
        <f>SUM(SMALL(W$5:W$199,{13,14,15,16,17,18}))</f>
        <v>475</v>
      </c>
      <c r="X203"/>
    </row>
    <row r="204" spans="1:24" x14ac:dyDescent="0.25">
      <c r="A204" s="32" t="s">
        <v>28</v>
      </c>
      <c r="B204">
        <f>COUNTIF(J:J,A204)</f>
        <v>41</v>
      </c>
      <c r="N204" s="23">
        <f>COUNT(SMALL(N$5:N$199,{25,26,27,28,29,30,31,32,33,34,35,36}))</f>
        <v>12</v>
      </c>
      <c r="O204" s="23">
        <f>COUNT(SMALL(O$5:O$199,{25,26,27,28,29,30,31,32,33,34,35,36}))</f>
        <v>12</v>
      </c>
      <c r="P204" s="23">
        <f>COUNT(SMALL(P$5:P$199,{25,26,27,28,29,30,31,32,33,34,35,36}))</f>
        <v>12</v>
      </c>
      <c r="U204" s="23">
        <f>COUNT(SMALL(U$5:U$199,{13,14,15,16,17,18}))</f>
        <v>6</v>
      </c>
      <c r="V204" s="23">
        <f>COUNT(SMALL(V$5:V$199,{13,14,15,16,17,18}))</f>
        <v>6</v>
      </c>
      <c r="W204" s="23">
        <f>COUNT(SMALL(W$5:W$199,{13,14,15,16,17,18}))</f>
        <v>6</v>
      </c>
      <c r="X204"/>
    </row>
    <row r="205" spans="1:24" x14ac:dyDescent="0.25">
      <c r="A205" s="51" t="s">
        <v>48</v>
      </c>
      <c r="B205">
        <f>COUNTIF(J:J,A205)</f>
        <v>19</v>
      </c>
    </row>
    <row r="206" spans="1:24" x14ac:dyDescent="0.25">
      <c r="B206" s="2">
        <f>SUM(B200:B205)</f>
        <v>194</v>
      </c>
      <c r="H206" s="6" t="s">
        <v>23</v>
      </c>
      <c r="O206" s="7">
        <f>SUM(SMALL(O$5:O$199,{37,38,39,40,41,42,43,44,45,46,47,48}))</f>
        <v>1749</v>
      </c>
      <c r="U206" s="7">
        <f>SUM(SMALL(U$5:U$199,{19,20,21,22,23,24}))</f>
        <v>568</v>
      </c>
      <c r="V206" s="7">
        <f>SUM(SMALL(V$5:V$199,{19,20,21,22,23,24}))</f>
        <v>486</v>
      </c>
      <c r="W206" s="7">
        <f>SUM(SMALL(W$5:W$199,{19,20,21,22,23,24}))</f>
        <v>611</v>
      </c>
    </row>
    <row r="207" spans="1:24" x14ac:dyDescent="0.25">
      <c r="B207" s="1"/>
      <c r="O207" s="7">
        <f>COUNT(SMALL(O$5:O$199,{39,38,39,40,41,42,43,44,45,46,47,48}))</f>
        <v>12</v>
      </c>
      <c r="U207" s="7">
        <f>COUNT(SMALL(U$5:U$199,{19,20,21,22,23,24}))</f>
        <v>6</v>
      </c>
      <c r="V207" s="7">
        <f>COUNT(SMALL(V$5:V$199,{19,20,21,22,23,24}))</f>
        <v>6</v>
      </c>
      <c r="W207" s="7">
        <f>COUNT(SMALL(W$5:W$199,{19,20,21,22,23,24}))</f>
        <v>6</v>
      </c>
    </row>
    <row r="209" spans="8:24" x14ac:dyDescent="0.25">
      <c r="H209" s="29" t="s">
        <v>24</v>
      </c>
      <c r="U209" s="25">
        <f>SUM(SMALL(U$5:U$199,{25,26,27,28,29,30}))</f>
        <v>770</v>
      </c>
      <c r="V209" s="25">
        <f>SUM(SMALL(V$5:V$199,{25,26,27,28,29,30}))</f>
        <v>596</v>
      </c>
      <c r="W209" s="25">
        <f>SUM(SMALL(W$5:W$199,{25,26,27,28,29,30}))</f>
        <v>695</v>
      </c>
    </row>
    <row r="210" spans="8:24" x14ac:dyDescent="0.25">
      <c r="U210" s="25">
        <f>COUNT(SMALL(U$5:U$199,{25,26,27,28,29,30}))</f>
        <v>6</v>
      </c>
      <c r="V210" s="25">
        <f>COUNT(SMALL(V$5:V$199,{25,26,27,28,29,30}))</f>
        <v>6</v>
      </c>
      <c r="W210" s="25">
        <f>COUNT(SMALL(W$5:W$199,{25,26,27,28,29,30}))</f>
        <v>6</v>
      </c>
    </row>
    <row r="212" spans="8:24" x14ac:dyDescent="0.25">
      <c r="L212" s="1">
        <f>INT(COUNTA(L5:L199)/12)</f>
        <v>1</v>
      </c>
      <c r="M212" s="1">
        <f>INT(COUNTA(M5:M199)/12)</f>
        <v>1</v>
      </c>
      <c r="N212" s="1">
        <f>INT(COUNTA(N5:N199)/12)</f>
        <v>3</v>
      </c>
      <c r="O212" s="1">
        <f>INT(COUNTA(O5:O199)/12)</f>
        <v>4</v>
      </c>
      <c r="P212" s="1">
        <f>INT(COUNTA(P5:P199)/12)</f>
        <v>3</v>
      </c>
      <c r="Q212" s="1">
        <f>INT(COUNTA(Q5:Q199)/12)</f>
        <v>1</v>
      </c>
      <c r="S212" s="1">
        <f>INT(COUNTA(S5:S199)/6)</f>
        <v>2</v>
      </c>
      <c r="T212" s="1">
        <f>INT(COUNTA(T5:T199)/6)</f>
        <v>2</v>
      </c>
      <c r="U212" s="1">
        <f>INT(COUNTA(U5:U199)/6)</f>
        <v>5</v>
      </c>
      <c r="V212" s="1">
        <f>INT(COUNTA(V5:V199)/6)</f>
        <v>5</v>
      </c>
      <c r="W212" s="1">
        <f>INT(COUNTA(W5:W199)/6)</f>
        <v>5</v>
      </c>
      <c r="X212" s="1">
        <f>INT(COUNTA(X5:X199)/6)</f>
        <v>2</v>
      </c>
    </row>
  </sheetData>
  <sortState xmlns:xlrd2="http://schemas.microsoft.com/office/spreadsheetml/2017/richdata2" ref="A5:Y198">
    <sortCondition ref="A5:A198"/>
  </sortState>
  <phoneticPr fontId="0" type="noConversion"/>
  <conditionalFormatting sqref="E5:E198">
    <cfRule type="duplicateValues" dxfId="0" priority="1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2024-05-11T14:35:07Z</cp:lastPrinted>
  <dcterms:created xsi:type="dcterms:W3CDTF">2007-05-16T16:50:18Z</dcterms:created>
  <dcterms:modified xsi:type="dcterms:W3CDTF">2024-07-04T23:09:00Z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