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FVS\Files 1\FVS\MWL\2026\"/>
    </mc:Choice>
  </mc:AlternateContent>
  <xr:revisionPtr revIDLastSave="0" documentId="13_ncr:1_{ABDCA079-5318-4D59-9455-E7FB03BA4EFE}" xr6:coauthVersionLast="47" xr6:coauthVersionMax="47" xr10:uidLastSave="{00000000-0000-0000-0000-000000000000}"/>
  <bookViews>
    <workbookView xWindow="348" yWindow="0" windowWidth="15936" windowHeight="12360" xr2:uid="{00000000-000D-0000-FFFF-FFFF00000000}"/>
  </bookViews>
  <sheets>
    <sheet name="Team" sheetId="3" r:id="rId1"/>
    <sheet name="Women" sheetId="1" r:id="rId2"/>
    <sheet name="Men" sheetId="2" r:id="rId3"/>
  </sheets>
  <definedNames>
    <definedName name="_xlnm._FilterDatabase" localSheetId="2" hidden="1">Men!$A$4:$L$206</definedName>
    <definedName name="_xlnm._FilterDatabase" localSheetId="1" hidden="1">Women!#REF!</definedName>
    <definedName name="_xlnm.Print_Area" localSheetId="2">Men!$A$2:$J$206</definedName>
    <definedName name="_xlnm.Print_Area" localSheetId="1">Women!$A$2:$L$117</definedName>
    <definedName name="_xlnm.Print_Titles" localSheetId="2">Men!$2:$4</definedName>
    <definedName name="_xlnm.Print_Titles" localSheetId="1">Women!$2:$4</definedName>
  </definedNames>
  <calcPr calcId="181029"/>
</workbook>
</file>

<file path=xl/calcChain.xml><?xml version="1.0" encoding="utf-8"?>
<calcChain xmlns="http://schemas.openxmlformats.org/spreadsheetml/2006/main">
  <c r="G49" i="3" l="1"/>
  <c r="U216" i="2"/>
  <c r="U215" i="2"/>
  <c r="U152" i="2"/>
  <c r="U113" i="2"/>
  <c r="G18" i="3"/>
  <c r="G17" i="3"/>
  <c r="W77" i="1"/>
  <c r="O77" i="1"/>
  <c r="W191" i="2"/>
  <c r="Z117" i="2"/>
  <c r="Z39" i="1"/>
  <c r="R39" i="1"/>
  <c r="AA178" i="2"/>
  <c r="AA73" i="2"/>
  <c r="AA63" i="2"/>
  <c r="S106" i="1"/>
  <c r="AA69" i="1"/>
  <c r="S69" i="1"/>
  <c r="AA64" i="1"/>
  <c r="S64" i="1"/>
  <c r="AA13" i="2"/>
  <c r="AA205" i="2"/>
  <c r="AA202" i="2"/>
  <c r="AA190" i="2"/>
  <c r="AA187" i="2"/>
  <c r="AA184" i="2"/>
  <c r="AA182" i="2"/>
  <c r="AA181" i="2"/>
  <c r="AA179" i="2"/>
  <c r="AA169" i="2"/>
  <c r="AA166" i="2"/>
  <c r="AA154" i="2"/>
  <c r="AA144" i="2"/>
  <c r="AA143" i="2"/>
  <c r="AA142" i="2"/>
  <c r="AA138" i="2"/>
  <c r="AA130" i="2"/>
  <c r="AA128" i="2"/>
  <c r="AA107" i="2"/>
  <c r="AA105" i="2"/>
  <c r="AA102" i="2"/>
  <c r="AA101" i="2"/>
  <c r="AA90" i="2"/>
  <c r="AA82" i="2"/>
  <c r="AA49" i="2"/>
  <c r="AA48" i="2"/>
  <c r="AA18" i="2"/>
  <c r="Z193" i="2"/>
  <c r="Z165" i="2"/>
  <c r="Z163" i="2"/>
  <c r="Z151" i="2"/>
  <c r="Z111" i="2"/>
  <c r="Z57" i="2"/>
  <c r="Z52" i="2"/>
  <c r="Z42" i="2"/>
  <c r="Z40" i="2"/>
  <c r="Z39" i="2"/>
  <c r="Z23" i="2"/>
  <c r="Z17" i="2"/>
  <c r="Z8" i="2"/>
  <c r="Y201" i="2"/>
  <c r="Y171" i="2"/>
  <c r="Y157" i="2"/>
  <c r="Y149" i="2"/>
  <c r="Y139" i="2"/>
  <c r="Y137" i="2"/>
  <c r="Y136" i="2"/>
  <c r="Y86" i="2"/>
  <c r="Y75" i="2"/>
  <c r="X206" i="2"/>
  <c r="X204" i="2"/>
  <c r="X200" i="2"/>
  <c r="X198" i="2"/>
  <c r="X195" i="2"/>
  <c r="X192" i="2"/>
  <c r="X172" i="2"/>
  <c r="X168" i="2"/>
  <c r="X161" i="2"/>
  <c r="X160" i="2"/>
  <c r="X148" i="2"/>
  <c r="X147" i="2"/>
  <c r="X146" i="2"/>
  <c r="X135" i="2"/>
  <c r="X133" i="2"/>
  <c r="X131" i="2"/>
  <c r="X127" i="2"/>
  <c r="X122" i="2"/>
  <c r="X119" i="2"/>
  <c r="X112" i="2"/>
  <c r="X92" i="2"/>
  <c r="X91" i="2"/>
  <c r="X88" i="2"/>
  <c r="X85" i="2"/>
  <c r="X44" i="2"/>
  <c r="X36" i="2"/>
  <c r="X22" i="2"/>
  <c r="W203" i="2"/>
  <c r="W194" i="2"/>
  <c r="W188" i="2"/>
  <c r="W186" i="2"/>
  <c r="W177" i="2"/>
  <c r="W158" i="2"/>
  <c r="W125" i="2"/>
  <c r="W115" i="2"/>
  <c r="W106" i="2"/>
  <c r="W99" i="2"/>
  <c r="W84" i="2"/>
  <c r="W83" i="2"/>
  <c r="W79" i="2"/>
  <c r="W71" i="2"/>
  <c r="W60" i="2"/>
  <c r="W59" i="2"/>
  <c r="W38" i="2"/>
  <c r="W19" i="2"/>
  <c r="W12" i="2"/>
  <c r="V199" i="2"/>
  <c r="V162" i="2"/>
  <c r="V159" i="2"/>
  <c r="V145" i="2"/>
  <c r="V134" i="2"/>
  <c r="V118" i="2"/>
  <c r="V110" i="2"/>
  <c r="V95" i="2"/>
  <c r="V62" i="2"/>
  <c r="V51" i="2"/>
  <c r="V43" i="2"/>
  <c r="V41" i="2"/>
  <c r="V28" i="2"/>
  <c r="V25" i="2"/>
  <c r="V14" i="2"/>
  <c r="V10" i="2"/>
  <c r="V9" i="2"/>
  <c r="U185" i="2"/>
  <c r="U183" i="2"/>
  <c r="U180" i="2"/>
  <c r="U176" i="2"/>
  <c r="U170" i="2"/>
  <c r="U167" i="2"/>
  <c r="U156" i="2"/>
  <c r="U155" i="2"/>
  <c r="U153" i="2"/>
  <c r="U140" i="2"/>
  <c r="U132" i="2"/>
  <c r="U129" i="2"/>
  <c r="U123" i="2"/>
  <c r="U120" i="2"/>
  <c r="U114" i="2"/>
  <c r="U109" i="2"/>
  <c r="U104" i="2"/>
  <c r="U93" i="2"/>
  <c r="U76" i="2"/>
  <c r="U69" i="2"/>
  <c r="U66" i="2"/>
  <c r="U46" i="2"/>
  <c r="U32" i="2"/>
  <c r="S205" i="2"/>
  <c r="S202" i="2"/>
  <c r="S190" i="2"/>
  <c r="S187" i="2"/>
  <c r="S184" i="2"/>
  <c r="S182" i="2"/>
  <c r="S181" i="2"/>
  <c r="S179" i="2"/>
  <c r="S178" i="2"/>
  <c r="S169" i="2"/>
  <c r="S166" i="2"/>
  <c r="S154" i="2"/>
  <c r="S150" i="2"/>
  <c r="S144" i="2"/>
  <c r="S143" i="2"/>
  <c r="S142" i="2"/>
  <c r="S138" i="2"/>
  <c r="S130" i="2"/>
  <c r="S128" i="2"/>
  <c r="S107" i="2"/>
  <c r="S105" i="2"/>
  <c r="S102" i="2"/>
  <c r="S101" i="2"/>
  <c r="S100" i="2"/>
  <c r="S90" i="2"/>
  <c r="S82" i="2"/>
  <c r="S73" i="2"/>
  <c r="S72" i="2"/>
  <c r="S63" i="2"/>
  <c r="S55" i="2"/>
  <c r="S49" i="2"/>
  <c r="S48" i="2"/>
  <c r="S30" i="2"/>
  <c r="S18" i="2"/>
  <c r="S15" i="2"/>
  <c r="S13" i="2"/>
  <c r="R193" i="2"/>
  <c r="R165" i="2"/>
  <c r="R163" i="2"/>
  <c r="R151" i="2"/>
  <c r="R117" i="2"/>
  <c r="R111" i="2"/>
  <c r="R89" i="2"/>
  <c r="R67" i="2"/>
  <c r="R61" i="2"/>
  <c r="R57" i="2"/>
  <c r="R56" i="2"/>
  <c r="R52" i="2"/>
  <c r="R45" i="2"/>
  <c r="R42" i="2"/>
  <c r="R40" i="2"/>
  <c r="R39" i="2"/>
  <c r="R23" i="2"/>
  <c r="R17" i="2"/>
  <c r="R8" i="2"/>
  <c r="R5" i="2"/>
  <c r="Q201" i="2"/>
  <c r="Q171" i="2"/>
  <c r="Q164" i="2"/>
  <c r="Q157" i="2"/>
  <c r="Q149" i="2"/>
  <c r="Q139" i="2"/>
  <c r="Q137" i="2"/>
  <c r="Q136" i="2"/>
  <c r="Q116" i="2"/>
  <c r="Q103" i="2"/>
  <c r="Q86" i="2"/>
  <c r="Q81" i="2"/>
  <c r="Q80" i="2"/>
  <c r="Q77" i="2"/>
  <c r="Q75" i="2"/>
  <c r="Q74" i="2"/>
  <c r="Q37" i="2"/>
  <c r="Q33" i="2"/>
  <c r="Q26" i="2"/>
  <c r="O6" i="2"/>
  <c r="O7" i="2"/>
  <c r="O12" i="2"/>
  <c r="O16" i="2"/>
  <c r="O19" i="2"/>
  <c r="O20" i="2"/>
  <c r="O24" i="2"/>
  <c r="O38" i="2"/>
  <c r="O53" i="2"/>
  <c r="O58" i="2"/>
  <c r="O59" i="2"/>
  <c r="O60" i="2"/>
  <c r="O64" i="2"/>
  <c r="O70" i="2"/>
  <c r="O71" i="2"/>
  <c r="O79" i="2"/>
  <c r="O83" i="2"/>
  <c r="O84" i="2"/>
  <c r="O94" i="2"/>
  <c r="O97" i="2"/>
  <c r="O99" i="2"/>
  <c r="O106" i="2"/>
  <c r="O115" i="2"/>
  <c r="O125" i="2"/>
  <c r="O126" i="2"/>
  <c r="O158" i="2"/>
  <c r="O174" i="2"/>
  <c r="O175" i="2"/>
  <c r="O177" i="2"/>
  <c r="O186" i="2"/>
  <c r="O188" i="2"/>
  <c r="O189" i="2"/>
  <c r="O191" i="2"/>
  <c r="O194" i="2"/>
  <c r="O203" i="2"/>
  <c r="P206" i="2"/>
  <c r="P204" i="2"/>
  <c r="P200" i="2"/>
  <c r="P198" i="2"/>
  <c r="P197" i="2"/>
  <c r="P195" i="2"/>
  <c r="P192" i="2"/>
  <c r="P172" i="2"/>
  <c r="P168" i="2"/>
  <c r="P161" i="2"/>
  <c r="P160" i="2"/>
  <c r="P148" i="2"/>
  <c r="P147" i="2"/>
  <c r="P146" i="2"/>
  <c r="P141" i="2"/>
  <c r="P135" i="2"/>
  <c r="P133" i="2"/>
  <c r="P131" i="2"/>
  <c r="P127" i="2"/>
  <c r="P124" i="2"/>
  <c r="P122" i="2"/>
  <c r="P121" i="2"/>
  <c r="P119" i="2"/>
  <c r="P112" i="2"/>
  <c r="P98" i="2"/>
  <c r="P96" i="2"/>
  <c r="P92" i="2"/>
  <c r="P91" i="2"/>
  <c r="P88" i="2"/>
  <c r="P87" i="2"/>
  <c r="P85" i="2"/>
  <c r="P50" i="2"/>
  <c r="P44" i="2"/>
  <c r="P36" i="2"/>
  <c r="P35" i="2"/>
  <c r="P22" i="2"/>
  <c r="N199" i="2"/>
  <c r="N196" i="2"/>
  <c r="N173" i="2"/>
  <c r="N162" i="2"/>
  <c r="N159" i="2"/>
  <c r="N145" i="2"/>
  <c r="N134" i="2"/>
  <c r="N118" i="2"/>
  <c r="N110" i="2"/>
  <c r="N108" i="2"/>
  <c r="N95" i="2"/>
  <c r="N78" i="2"/>
  <c r="N65" i="2"/>
  <c r="N62" i="2"/>
  <c r="N54" i="2"/>
  <c r="N51" i="2"/>
  <c r="N47" i="2"/>
  <c r="N43" i="2"/>
  <c r="N41" i="2"/>
  <c r="N34" i="2"/>
  <c r="N29" i="2"/>
  <c r="N28" i="2"/>
  <c r="N25" i="2"/>
  <c r="N21" i="2"/>
  <c r="N14" i="2"/>
  <c r="N11" i="2"/>
  <c r="N10" i="2"/>
  <c r="N9" i="2"/>
  <c r="M185" i="2"/>
  <c r="M183" i="2"/>
  <c r="M180" i="2"/>
  <c r="M176" i="2"/>
  <c r="M170" i="2"/>
  <c r="M167" i="2"/>
  <c r="M156" i="2"/>
  <c r="M155" i="2"/>
  <c r="M153" i="2"/>
  <c r="M152" i="2"/>
  <c r="M140" i="2"/>
  <c r="M132" i="2"/>
  <c r="M129" i="2"/>
  <c r="M123" i="2"/>
  <c r="M120" i="2"/>
  <c r="M114" i="2"/>
  <c r="M113" i="2"/>
  <c r="M109" i="2"/>
  <c r="M104" i="2"/>
  <c r="M93" i="2"/>
  <c r="M76" i="2"/>
  <c r="M69" i="2"/>
  <c r="M68" i="2"/>
  <c r="M66" i="2"/>
  <c r="M46" i="2"/>
  <c r="M32" i="2"/>
  <c r="M31" i="2"/>
  <c r="M27" i="2"/>
  <c r="Y119" i="1"/>
  <c r="Y118" i="1"/>
  <c r="AA111" i="1"/>
  <c r="AA110" i="1"/>
  <c r="AA102" i="1"/>
  <c r="AA93" i="1"/>
  <c r="AA88" i="1"/>
  <c r="AA59" i="1"/>
  <c r="AA49" i="1"/>
  <c r="AA48" i="1"/>
  <c r="AA36" i="1"/>
  <c r="AA28" i="1"/>
  <c r="AA21" i="1"/>
  <c r="AA7" i="1"/>
  <c r="Z91" i="1"/>
  <c r="Z68" i="1"/>
  <c r="Z57" i="1"/>
  <c r="Z33" i="1"/>
  <c r="Z18" i="1"/>
  <c r="Z10" i="1"/>
  <c r="Z9" i="1"/>
  <c r="Y62" i="1"/>
  <c r="Y55" i="1"/>
  <c r="X117" i="1"/>
  <c r="X116" i="1"/>
  <c r="X115" i="1"/>
  <c r="X114" i="1"/>
  <c r="X113" i="1"/>
  <c r="X109" i="1"/>
  <c r="X104" i="1"/>
  <c r="X103" i="1"/>
  <c r="X100" i="1"/>
  <c r="X99" i="1"/>
  <c r="X97" i="1"/>
  <c r="X92" i="1"/>
  <c r="X87" i="1"/>
  <c r="X86" i="1"/>
  <c r="X84" i="1"/>
  <c r="X83" i="1"/>
  <c r="X79" i="1"/>
  <c r="X74" i="1"/>
  <c r="X67" i="1"/>
  <c r="X66" i="1"/>
  <c r="X51" i="1"/>
  <c r="X47" i="1"/>
  <c r="X42" i="1"/>
  <c r="X35" i="1"/>
  <c r="X24" i="1"/>
  <c r="X23" i="1"/>
  <c r="X17" i="1"/>
  <c r="X13" i="1"/>
  <c r="W96" i="1"/>
  <c r="W90" i="1"/>
  <c r="W70" i="1"/>
  <c r="W58" i="1"/>
  <c r="W54" i="1"/>
  <c r="W46" i="1"/>
  <c r="W41" i="1"/>
  <c r="W32" i="1"/>
  <c r="W16" i="1"/>
  <c r="W8" i="1"/>
  <c r="V98" i="1"/>
  <c r="V81" i="1"/>
  <c r="V76" i="1"/>
  <c r="V75" i="1"/>
  <c r="V61" i="1"/>
  <c r="V60" i="1"/>
  <c r="V50" i="1"/>
  <c r="V27" i="1"/>
  <c r="V19" i="1"/>
  <c r="U112" i="1"/>
  <c r="U108" i="1"/>
  <c r="U107" i="1"/>
  <c r="U105" i="1"/>
  <c r="U95" i="1"/>
  <c r="U89" i="1"/>
  <c r="U85" i="1"/>
  <c r="U82" i="1"/>
  <c r="U78" i="1"/>
  <c r="U73" i="1"/>
  <c r="U72" i="1"/>
  <c r="U65" i="1"/>
  <c r="U63" i="1"/>
  <c r="U52" i="1"/>
  <c r="U45" i="1"/>
  <c r="U43" i="1"/>
  <c r="U40" i="1"/>
  <c r="U37" i="1"/>
  <c r="U30" i="1"/>
  <c r="U20" i="1"/>
  <c r="AD134" i="1"/>
  <c r="AD133" i="1"/>
  <c r="AD131" i="1"/>
  <c r="AD130" i="1"/>
  <c r="AA4" i="1"/>
  <c r="Z4" i="1"/>
  <c r="Y4" i="1"/>
  <c r="X4" i="1"/>
  <c r="W4" i="1"/>
  <c r="V4" i="1"/>
  <c r="U4" i="1"/>
  <c r="AA3" i="1"/>
  <c r="Z3" i="1"/>
  <c r="Y3" i="1"/>
  <c r="X3" i="1"/>
  <c r="W3" i="1"/>
  <c r="V3" i="1"/>
  <c r="U3" i="1"/>
  <c r="Q121" i="1"/>
  <c r="Q120" i="1"/>
  <c r="Q119" i="1"/>
  <c r="Q118" i="1"/>
  <c r="S111" i="1"/>
  <c r="S110" i="1"/>
  <c r="S102" i="1"/>
  <c r="S94" i="1"/>
  <c r="S93" i="1"/>
  <c r="S88" i="1"/>
  <c r="S71" i="1"/>
  <c r="S59" i="1"/>
  <c r="S49" i="1"/>
  <c r="S48" i="1"/>
  <c r="S36" i="1"/>
  <c r="S34" i="1"/>
  <c r="S28" i="1"/>
  <c r="S21" i="1"/>
  <c r="S7" i="1"/>
  <c r="S5" i="1"/>
  <c r="R91" i="1"/>
  <c r="R68" i="1"/>
  <c r="R57" i="1"/>
  <c r="R44" i="1"/>
  <c r="R33" i="1"/>
  <c r="R18" i="1"/>
  <c r="R10" i="1"/>
  <c r="R9" i="1"/>
  <c r="Q62" i="1"/>
  <c r="Q56" i="1"/>
  <c r="Q55" i="1"/>
  <c r="Q25" i="1"/>
  <c r="P117" i="1"/>
  <c r="P116" i="1"/>
  <c r="P115" i="1"/>
  <c r="P114" i="1"/>
  <c r="P113" i="1"/>
  <c r="P109" i="1"/>
  <c r="P104" i="1"/>
  <c r="P103" i="1"/>
  <c r="P101" i="1"/>
  <c r="P100" i="1"/>
  <c r="P99" i="1"/>
  <c r="P97" i="1"/>
  <c r="P92" i="1"/>
  <c r="P87" i="1"/>
  <c r="P86" i="1"/>
  <c r="P84" i="1"/>
  <c r="P83" i="1"/>
  <c r="P79" i="1"/>
  <c r="P74" i="1"/>
  <c r="P67" i="1"/>
  <c r="P66" i="1"/>
  <c r="P53" i="1"/>
  <c r="P51" i="1"/>
  <c r="P47" i="1"/>
  <c r="P42" i="1"/>
  <c r="P35" i="1"/>
  <c r="P26" i="1"/>
  <c r="P24" i="1"/>
  <c r="P23" i="1"/>
  <c r="P17" i="1"/>
  <c r="P13" i="1"/>
  <c r="O96" i="1"/>
  <c r="O90" i="1"/>
  <c r="O70" i="1"/>
  <c r="O58" i="1"/>
  <c r="O54" i="1"/>
  <c r="O46" i="1"/>
  <c r="O41" i="1"/>
  <c r="O32" i="1"/>
  <c r="O16" i="1"/>
  <c r="O11" i="1"/>
  <c r="O8" i="1"/>
  <c r="N98" i="1"/>
  <c r="N81" i="1"/>
  <c r="N76" i="1"/>
  <c r="N75" i="1"/>
  <c r="N61" i="1"/>
  <c r="N60" i="1"/>
  <c r="N50" i="1"/>
  <c r="N27" i="1"/>
  <c r="N19" i="1"/>
  <c r="N15" i="1"/>
  <c r="N14" i="1"/>
  <c r="N12" i="1"/>
  <c r="N6" i="1"/>
  <c r="M112" i="1"/>
  <c r="M108" i="1"/>
  <c r="M107" i="1"/>
  <c r="M105" i="1"/>
  <c r="M95" i="1"/>
  <c r="M89" i="1"/>
  <c r="M85" i="1"/>
  <c r="M82" i="1"/>
  <c r="M80" i="1"/>
  <c r="M78" i="1"/>
  <c r="M73" i="1"/>
  <c r="M72" i="1"/>
  <c r="M65" i="1"/>
  <c r="M63" i="1"/>
  <c r="M52" i="1"/>
  <c r="M45" i="1"/>
  <c r="M43" i="1"/>
  <c r="M40" i="1"/>
  <c r="M38" i="1"/>
  <c r="M37" i="1"/>
  <c r="M31" i="1"/>
  <c r="M30" i="1"/>
  <c r="M29" i="1"/>
  <c r="M22" i="1"/>
  <c r="M20" i="1"/>
  <c r="B129" i="1" l="1"/>
  <c r="B130" i="1"/>
  <c r="B124" i="1"/>
  <c r="B125" i="1"/>
  <c r="B128" i="1"/>
  <c r="B127" i="1"/>
  <c r="B126" i="1"/>
  <c r="B131" i="1" s="1"/>
  <c r="B215" i="2"/>
  <c r="J58" i="3"/>
  <c r="J60" i="3"/>
  <c r="J54" i="3"/>
  <c r="J57" i="3"/>
  <c r="J56" i="3"/>
  <c r="J26" i="3"/>
  <c r="J22" i="3"/>
  <c r="J21" i="3"/>
  <c r="J27" i="3"/>
  <c r="J25" i="3"/>
  <c r="J23" i="3"/>
  <c r="J24" i="3"/>
  <c r="A3" i="1"/>
  <c r="A3" i="2"/>
  <c r="B213" i="2" l="1"/>
  <c r="B214" i="2"/>
  <c r="B210" i="2"/>
  <c r="B212" i="2"/>
  <c r="B211" i="2"/>
  <c r="B209" i="2"/>
  <c r="B216" i="2" s="1"/>
  <c r="V3" i="2" l="1"/>
  <c r="W3" i="2"/>
  <c r="G32" i="3" s="1"/>
  <c r="U3" i="2"/>
  <c r="V4" i="2"/>
  <c r="W4" i="2"/>
  <c r="U4" i="2"/>
  <c r="J59" i="3"/>
  <c r="J55" i="3"/>
  <c r="W141" i="1"/>
  <c r="N33" i="3"/>
  <c r="N221" i="2" l="1"/>
  <c r="N4" i="2"/>
  <c r="N3" i="2"/>
  <c r="G5" i="3" s="1"/>
  <c r="V221" i="2"/>
  <c r="G31" i="3"/>
  <c r="U221" i="2"/>
  <c r="W221" i="2"/>
  <c r="Z221" i="2"/>
  <c r="Y221" i="2"/>
  <c r="X221" i="2"/>
  <c r="AA221" i="2"/>
  <c r="M221" i="2"/>
  <c r="O221" i="2"/>
  <c r="R221" i="2"/>
  <c r="Q221" i="2"/>
  <c r="P221" i="2"/>
  <c r="S221" i="2"/>
  <c r="P212" i="2"/>
  <c r="X216" i="2"/>
  <c r="P213" i="2"/>
  <c r="X215" i="2"/>
  <c r="G47" i="3" s="1"/>
  <c r="Z209" i="2"/>
  <c r="G38" i="3" s="1"/>
  <c r="Z210" i="2"/>
  <c r="P210" i="2"/>
  <c r="P209" i="2"/>
  <c r="G15" i="3" s="1"/>
  <c r="R4" i="2"/>
  <c r="X209" i="2"/>
  <c r="G40" i="3" s="1"/>
  <c r="P4" i="2"/>
  <c r="R3" i="2"/>
  <c r="G7" i="3" s="1"/>
  <c r="M4" i="2"/>
  <c r="Q4" i="2"/>
  <c r="W210" i="2"/>
  <c r="S4" i="2"/>
  <c r="P3" i="2"/>
  <c r="G9" i="3" s="1"/>
  <c r="Q3" i="2"/>
  <c r="G11" i="3" s="1"/>
  <c r="S3" i="2"/>
  <c r="G8" i="3" s="1"/>
  <c r="M3" i="2"/>
  <c r="G10" i="3" s="1"/>
  <c r="X213" i="2"/>
  <c r="X210" i="2"/>
  <c r="G35" i="3"/>
  <c r="X212" i="2"/>
  <c r="G44" i="3" s="1"/>
  <c r="O4" i="2"/>
  <c r="O3" i="2"/>
  <c r="G6" i="3" s="1"/>
  <c r="W209" i="2"/>
  <c r="G37" i="3" s="1"/>
  <c r="S210" i="2" l="1"/>
  <c r="S209" i="2"/>
  <c r="G14" i="3" s="1"/>
  <c r="U210" i="2"/>
  <c r="U209" i="2"/>
  <c r="G41" i="3" s="1"/>
  <c r="M210" i="2" l="1"/>
  <c r="M209" i="2"/>
  <c r="G16" i="3" s="1"/>
  <c r="AA213" i="2"/>
  <c r="AA212" i="2"/>
  <c r="G43" i="3" s="1"/>
  <c r="AA210" i="2"/>
  <c r="AA209" i="2"/>
  <c r="G39" i="3" s="1"/>
  <c r="U213" i="2"/>
  <c r="U212" i="2"/>
  <c r="G45" i="3" s="1"/>
  <c r="U141" i="1"/>
  <c r="V141" i="1"/>
  <c r="X134" i="1"/>
  <c r="X133" i="1"/>
  <c r="N48" i="3" s="1"/>
  <c r="X131" i="1"/>
  <c r="X130" i="1"/>
  <c r="N44" i="3" s="1"/>
  <c r="X128" i="1"/>
  <c r="X127" i="1"/>
  <c r="N41" i="3" s="1"/>
  <c r="X125" i="1"/>
  <c r="X124" i="1"/>
  <c r="N36" i="3" s="1"/>
  <c r="P128" i="1"/>
  <c r="P127" i="1"/>
  <c r="N16" i="3" s="1"/>
  <c r="P125" i="1"/>
  <c r="P124" i="1"/>
  <c r="N12" i="3" s="1"/>
  <c r="Z141" i="1"/>
  <c r="X141" i="1"/>
  <c r="Y141" i="1"/>
  <c r="AA141" i="1"/>
  <c r="R141" i="1"/>
  <c r="P141" i="1"/>
  <c r="Q141" i="1"/>
  <c r="S141" i="1"/>
  <c r="N32" i="3"/>
  <c r="N31" i="3"/>
  <c r="N30" i="3"/>
  <c r="N46" i="3"/>
  <c r="N35" i="3"/>
  <c r="K58" i="3" s="1"/>
  <c r="N34" i="3"/>
  <c r="M141" i="1"/>
  <c r="N141" i="1"/>
  <c r="O141" i="1"/>
  <c r="S125" i="1"/>
  <c r="S124" i="1"/>
  <c r="N13" i="3" s="1"/>
  <c r="AA128" i="1"/>
  <c r="AA127" i="1"/>
  <c r="N47" i="3" s="1"/>
  <c r="AA125" i="1"/>
  <c r="AA124" i="1"/>
  <c r="N38" i="3" s="1"/>
  <c r="U125" i="1"/>
  <c r="U124" i="1"/>
  <c r="N37" i="3" s="1"/>
  <c r="V125" i="1"/>
  <c r="V124" i="1"/>
  <c r="N43" i="3" s="1"/>
  <c r="M125" i="1"/>
  <c r="M124" i="1"/>
  <c r="N11" i="3" s="1"/>
  <c r="W125" i="1" l="1"/>
  <c r="W124" i="1"/>
  <c r="N39" i="3" s="1"/>
  <c r="X137" i="1" l="1"/>
  <c r="X136" i="1"/>
  <c r="N49" i="3" s="1"/>
  <c r="AA216" i="2"/>
  <c r="AA215" i="2"/>
  <c r="G48" i="3" s="1"/>
  <c r="AA3" i="2"/>
  <c r="X3" i="2"/>
  <c r="Y3" i="2"/>
  <c r="Z3" i="2"/>
  <c r="AA4" i="2"/>
  <c r="X4" i="2"/>
  <c r="Y4" i="2"/>
  <c r="Z4" i="2"/>
  <c r="G42" i="3"/>
  <c r="K60" i="3" s="1"/>
  <c r="G30" i="3"/>
  <c r="K54" i="3" s="1"/>
  <c r="G34" i="3"/>
  <c r="K56" i="3" s="1"/>
  <c r="G33" i="3"/>
  <c r="K57" i="3" s="1"/>
  <c r="K59" i="3"/>
  <c r="K55" i="3"/>
  <c r="X140" i="1"/>
  <c r="X139" i="1"/>
  <c r="N51" i="3"/>
  <c r="M128" i="1"/>
  <c r="M127" i="1"/>
  <c r="N15" i="3" s="1"/>
  <c r="U131" i="1"/>
  <c r="U130" i="1"/>
  <c r="N45" i="3"/>
  <c r="U128" i="1"/>
  <c r="U127" i="1"/>
  <c r="N42" i="3"/>
  <c r="N210" i="2"/>
  <c r="N209" i="2"/>
  <c r="G13" i="3"/>
  <c r="V210" i="2"/>
  <c r="V209" i="2"/>
  <c r="G36" i="3"/>
  <c r="S4" i="1" l="1"/>
  <c r="R4" i="1"/>
  <c r="Q4" i="1"/>
  <c r="P4" i="1"/>
  <c r="O4" i="1"/>
  <c r="N4" i="1"/>
  <c r="M4" i="1"/>
  <c r="S3" i="1"/>
  <c r="R3" i="1"/>
  <c r="Q3" i="1"/>
  <c r="P3" i="1"/>
  <c r="O3" i="1"/>
  <c r="N3" i="1"/>
  <c r="M3" i="1"/>
  <c r="N7" i="3"/>
  <c r="K23" i="3"/>
  <c r="N14" i="3"/>
  <c r="K27" i="3"/>
  <c r="N6" i="3"/>
  <c r="K24" i="3"/>
  <c r="N10" i="3"/>
  <c r="K25" i="3"/>
  <c r="N9" i="3"/>
  <c r="N8" i="3"/>
  <c r="N5" i="3"/>
  <c r="K21" i="3"/>
  <c r="K26" i="3"/>
  <c r="K22" i="3"/>
  <c r="U134" i="1"/>
  <c r="U133" i="1"/>
  <c r="N50" i="3" s="1"/>
  <c r="S213" i="2"/>
  <c r="S212" i="2"/>
  <c r="O210" i="2"/>
  <c r="O209" i="2"/>
  <c r="G12" i="3" s="1"/>
  <c r="AA219" i="2"/>
  <c r="AA218" i="2"/>
  <c r="G50" i="3" s="1"/>
  <c r="W213" i="2"/>
  <c r="W212" i="2"/>
  <c r="G46" i="3" s="1"/>
  <c r="Z125" i="1"/>
  <c r="Z124" i="1"/>
  <c r="N40" i="3"/>
</calcChain>
</file>

<file path=xl/sharedStrings.xml><?xml version="1.0" encoding="utf-8"?>
<sst xmlns="http://schemas.openxmlformats.org/spreadsheetml/2006/main" count="1768" uniqueCount="540">
  <si>
    <t>Pos</t>
  </si>
  <si>
    <t>Vet</t>
  </si>
  <si>
    <t>No.</t>
  </si>
  <si>
    <t>Time</t>
  </si>
  <si>
    <t>Name</t>
  </si>
  <si>
    <t>Surname</t>
  </si>
  <si>
    <t>Cat.</t>
  </si>
  <si>
    <t>Club</t>
  </si>
  <si>
    <t>M/F</t>
  </si>
  <si>
    <t>MEN</t>
  </si>
  <si>
    <t>Score</t>
  </si>
  <si>
    <t>Points</t>
  </si>
  <si>
    <t>WOMEN</t>
  </si>
  <si>
    <t>Race</t>
  </si>
  <si>
    <t>B-TEAM</t>
  </si>
  <si>
    <t>C-TEAM</t>
  </si>
  <si>
    <t>D-TEAM</t>
  </si>
  <si>
    <t>E-TEAM</t>
  </si>
  <si>
    <t>BSRC</t>
  </si>
  <si>
    <t>HRC</t>
  </si>
  <si>
    <t>* indicates 2nd claim runner</t>
  </si>
  <si>
    <t>SS</t>
  </si>
  <si>
    <t>Div</t>
  </si>
  <si>
    <t>Cat</t>
  </si>
  <si>
    <t>B&amp;D</t>
  </si>
  <si>
    <t>F-TEAM</t>
  </si>
  <si>
    <t>F</t>
  </si>
  <si>
    <t>M</t>
  </si>
  <si>
    <t>OPEN</t>
  </si>
  <si>
    <t>VETS</t>
  </si>
  <si>
    <t>Hitchin Running Club</t>
  </si>
  <si>
    <t>Barnet &amp; District AC</t>
  </si>
  <si>
    <t>Bishop Stortford Running Club</t>
  </si>
  <si>
    <t>B&amp;D 'B'</t>
  </si>
  <si>
    <t>OVERALL</t>
  </si>
  <si>
    <t>VET MEN</t>
  </si>
  <si>
    <t>VET WOMEN</t>
  </si>
  <si>
    <t>BSRC 'B'</t>
  </si>
  <si>
    <t>B&amp;D 'C'</t>
  </si>
  <si>
    <t>G-TEAM</t>
  </si>
  <si>
    <t>B&amp;D 'D'</t>
  </si>
  <si>
    <t>FVS</t>
  </si>
  <si>
    <t>WAT</t>
  </si>
  <si>
    <t>2025 MID WEEK LEAGUE sponsored by</t>
  </si>
  <si>
    <t>Watford Joggers</t>
  </si>
  <si>
    <t>WAT 'B'</t>
  </si>
  <si>
    <t>WAT 'C'</t>
  </si>
  <si>
    <t>WAT 'D'</t>
  </si>
  <si>
    <t>FairlandsValley Spartans</t>
  </si>
  <si>
    <t>FVS 'B'</t>
  </si>
  <si>
    <t>FVS 'C'</t>
  </si>
  <si>
    <t>FVS 'D'</t>
  </si>
  <si>
    <t>FVS 'E'</t>
  </si>
  <si>
    <t>FVS 'F'</t>
  </si>
  <si>
    <t>FVS 'G'</t>
  </si>
  <si>
    <t>2026 MID WEEK LEAGUE sponsored by</t>
  </si>
  <si>
    <t>RACE 1 - Dacorum 10k - Thursday 21st May 2026</t>
  </si>
  <si>
    <t>Orion Harriers</t>
  </si>
  <si>
    <t>ORH 'B'</t>
  </si>
  <si>
    <t>ORH</t>
  </si>
  <si>
    <t>Dacorum AC</t>
  </si>
  <si>
    <t>DAC 'B'</t>
  </si>
  <si>
    <t>DAC 'C'</t>
  </si>
  <si>
    <t>DAC</t>
  </si>
  <si>
    <t>Fliss</t>
  </si>
  <si>
    <t>Tournant</t>
  </si>
  <si>
    <t>S</t>
  </si>
  <si>
    <t>Alex</t>
  </si>
  <si>
    <t>Cross*</t>
  </si>
  <si>
    <t>Katy</t>
  </si>
  <si>
    <t>Hamilton</t>
  </si>
  <si>
    <t>Lucy</t>
  </si>
  <si>
    <t>Wheeler</t>
  </si>
  <si>
    <t>Katrina</t>
  </si>
  <si>
    <t>Read*</t>
  </si>
  <si>
    <t>Tory</t>
  </si>
  <si>
    <t>Foot</t>
  </si>
  <si>
    <t>Charlotte</t>
  </si>
  <si>
    <t>Caplan</t>
  </si>
  <si>
    <t>Emma</t>
  </si>
  <si>
    <t>Greswell</t>
  </si>
  <si>
    <t>Harriet</t>
  </si>
  <si>
    <t>Felstead</t>
  </si>
  <si>
    <t>Michael</t>
  </si>
  <si>
    <t>Scarlett</t>
  </si>
  <si>
    <t>Kent</t>
  </si>
  <si>
    <t>Natasha</t>
  </si>
  <si>
    <t>Lewis</t>
  </si>
  <si>
    <t>Stephanie</t>
  </si>
  <si>
    <t>Harrison</t>
  </si>
  <si>
    <t>Paulina</t>
  </si>
  <si>
    <t>Aksoma</t>
  </si>
  <si>
    <t>Jodie</t>
  </si>
  <si>
    <t>Wilson</t>
  </si>
  <si>
    <t>Montanna</t>
  </si>
  <si>
    <t>Bentley</t>
  </si>
  <si>
    <t>Hannah</t>
  </si>
  <si>
    <t>Johnstone</t>
  </si>
  <si>
    <t>Freya</t>
  </si>
  <si>
    <t>McHugh</t>
  </si>
  <si>
    <t>Bigland</t>
  </si>
  <si>
    <t>Annabelle</t>
  </si>
  <si>
    <t>White</t>
  </si>
  <si>
    <t>Helen</t>
  </si>
  <si>
    <t>Mussen</t>
  </si>
  <si>
    <t>V 45</t>
  </si>
  <si>
    <t>Claire</t>
  </si>
  <si>
    <t>Hallissey</t>
  </si>
  <si>
    <t>V 35</t>
  </si>
  <si>
    <t>Louise</t>
  </si>
  <si>
    <t>Juby</t>
  </si>
  <si>
    <t>Gail</t>
  </si>
  <si>
    <t>Mackie</t>
  </si>
  <si>
    <t>Walduck</t>
  </si>
  <si>
    <t>Georgie</t>
  </si>
  <si>
    <t>Hooper</t>
  </si>
  <si>
    <t>Katharine</t>
  </si>
  <si>
    <t>Hancox</t>
  </si>
  <si>
    <t>Sophie</t>
  </si>
  <si>
    <t>Barc</t>
  </si>
  <si>
    <t>Jennifer</t>
  </si>
  <si>
    <t>Johns</t>
  </si>
  <si>
    <t>Pearcy</t>
  </si>
  <si>
    <t>Suzy</t>
  </si>
  <si>
    <t>Hawkins</t>
  </si>
  <si>
    <t>Ashley</t>
  </si>
  <si>
    <t>King</t>
  </si>
  <si>
    <t>Hutley</t>
  </si>
  <si>
    <t>Carly</t>
  </si>
  <si>
    <t>Dwyer</t>
  </si>
  <si>
    <t>Joanne</t>
  </si>
  <si>
    <t>V 55</t>
  </si>
  <si>
    <t>Aimee</t>
  </si>
  <si>
    <t>Peacock</t>
  </si>
  <si>
    <t>Nikkii</t>
  </si>
  <si>
    <t>Barnett</t>
  </si>
  <si>
    <t>Kelly</t>
  </si>
  <si>
    <t>McHale</t>
  </si>
  <si>
    <t>Jo</t>
  </si>
  <si>
    <t>Perry</t>
  </si>
  <si>
    <t>Sian</t>
  </si>
  <si>
    <t>Stanton</t>
  </si>
  <si>
    <t>Victoria</t>
  </si>
  <si>
    <t>Fraser</t>
  </si>
  <si>
    <t>Samantha</t>
  </si>
  <si>
    <t>Sullivan</t>
  </si>
  <si>
    <t>Marie</t>
  </si>
  <si>
    <t>Colucci</t>
  </si>
  <si>
    <t>Kathy</t>
  </si>
  <si>
    <t>Dominy</t>
  </si>
  <si>
    <t>Agnes</t>
  </si>
  <si>
    <t>Jacobs</t>
  </si>
  <si>
    <t>Grace</t>
  </si>
  <si>
    <t>Harvey</t>
  </si>
  <si>
    <t>Pullen</t>
  </si>
  <si>
    <t>Staunton</t>
  </si>
  <si>
    <t>Winter</t>
  </si>
  <si>
    <t>Joanna</t>
  </si>
  <si>
    <t>Nettleton</t>
  </si>
  <si>
    <t>Kerstin</t>
  </si>
  <si>
    <t>Prior</t>
  </si>
  <si>
    <t>Jana</t>
  </si>
  <si>
    <t>Jilkova</t>
  </si>
  <si>
    <t>Sarah</t>
  </si>
  <si>
    <t>Roberts</t>
  </si>
  <si>
    <t>V 75+</t>
  </si>
  <si>
    <t xml:space="preserve">Siobhan </t>
  </si>
  <si>
    <t xml:space="preserve">Palmer </t>
  </si>
  <si>
    <t>Christine</t>
  </si>
  <si>
    <t>Inch</t>
  </si>
  <si>
    <t>V 65</t>
  </si>
  <si>
    <t>Clare</t>
  </si>
  <si>
    <t>Thomas</t>
  </si>
  <si>
    <t>Vibeke</t>
  </si>
  <si>
    <t>Bratland</t>
  </si>
  <si>
    <t>Michelle</t>
  </si>
  <si>
    <t>Bignall</t>
  </si>
  <si>
    <t>Burke</t>
  </si>
  <si>
    <t>Gemma</t>
  </si>
  <si>
    <t>Ward</t>
  </si>
  <si>
    <t>Danielle</t>
  </si>
  <si>
    <t>Savvas</t>
  </si>
  <si>
    <t>Gilligan</t>
  </si>
  <si>
    <t>Fiona</t>
  </si>
  <si>
    <t>Clarke</t>
  </si>
  <si>
    <t>Paul</t>
  </si>
  <si>
    <t>Plumb</t>
  </si>
  <si>
    <t>Mandy</t>
  </si>
  <si>
    <t>Jackson</t>
  </si>
  <si>
    <t>Geraldine</t>
  </si>
  <si>
    <t>Stapleton*</t>
  </si>
  <si>
    <t>Kate</t>
  </si>
  <si>
    <t>Phillips</t>
  </si>
  <si>
    <t>Lorraine</t>
  </si>
  <si>
    <t>Hill</t>
  </si>
  <si>
    <t>Peijie</t>
  </si>
  <si>
    <t>Zhu</t>
  </si>
  <si>
    <t>Patricia</t>
  </si>
  <si>
    <t>Poole</t>
  </si>
  <si>
    <t>Legate-Lines</t>
  </si>
  <si>
    <t>Emmerson</t>
  </si>
  <si>
    <t>Nixon</t>
  </si>
  <si>
    <t>Laura</t>
  </si>
  <si>
    <t>Ng</t>
  </si>
  <si>
    <t>Sharon</t>
  </si>
  <si>
    <t>Crowley</t>
  </si>
  <si>
    <t>Sam</t>
  </si>
  <si>
    <t>Gentry</t>
  </si>
  <si>
    <t>Brown</t>
  </si>
  <si>
    <t>Sue</t>
  </si>
  <si>
    <t>Hamer</t>
  </si>
  <si>
    <t>Sally</t>
  </si>
  <si>
    <t>Pickles</t>
  </si>
  <si>
    <t>Zoe</t>
  </si>
  <si>
    <t>Carr</t>
  </si>
  <si>
    <t>Linda</t>
  </si>
  <si>
    <t>Dworowski</t>
  </si>
  <si>
    <t>Maloney</t>
  </si>
  <si>
    <t>Julie</t>
  </si>
  <si>
    <t>Robinson</t>
  </si>
  <si>
    <t>Sutton</t>
  </si>
  <si>
    <t>Jessica</t>
  </si>
  <si>
    <t>Essex</t>
  </si>
  <si>
    <t>Kirsty</t>
  </si>
  <si>
    <t>Maria</t>
  </si>
  <si>
    <t>Waite</t>
  </si>
  <si>
    <t>Judy</t>
  </si>
  <si>
    <t>Janet</t>
  </si>
  <si>
    <t>Howes</t>
  </si>
  <si>
    <t>Callie</t>
  </si>
  <si>
    <t>Chapman</t>
  </si>
  <si>
    <t>Rosa</t>
  </si>
  <si>
    <t>Manbridge</t>
  </si>
  <si>
    <t>Elizabeth</t>
  </si>
  <si>
    <t>Penny</t>
  </si>
  <si>
    <t>Schenkel</t>
  </si>
  <si>
    <t>Amanda</t>
  </si>
  <si>
    <t>Violet</t>
  </si>
  <si>
    <t>Rosalind</t>
  </si>
  <si>
    <t>Thompson</t>
  </si>
  <si>
    <t>Anneli</t>
  </si>
  <si>
    <t>Sydenham</t>
  </si>
  <si>
    <t>Hayley</t>
  </si>
  <si>
    <t>Peach</t>
  </si>
  <si>
    <t>Cinzia</t>
  </si>
  <si>
    <t>Ricci</t>
  </si>
  <si>
    <t>Jenny</t>
  </si>
  <si>
    <t>Woods</t>
  </si>
  <si>
    <t>Anne</t>
  </si>
  <si>
    <t>Wood</t>
  </si>
  <si>
    <t>Vickers</t>
  </si>
  <si>
    <t>Jane</t>
  </si>
  <si>
    <t>Wadey</t>
  </si>
  <si>
    <t>Budden</t>
  </si>
  <si>
    <t>Nichola</t>
  </si>
  <si>
    <t>Durent</t>
  </si>
  <si>
    <t>B&amp;D 'E'</t>
  </si>
  <si>
    <t>Nick</t>
  </si>
  <si>
    <t>Harris-Fry</t>
  </si>
  <si>
    <t>Jack</t>
  </si>
  <si>
    <t>Parslow</t>
  </si>
  <si>
    <t>James</t>
  </si>
  <si>
    <t>Davis</t>
  </si>
  <si>
    <t>Stephen</t>
  </si>
  <si>
    <t>Bullough</t>
  </si>
  <si>
    <t>Oliver</t>
  </si>
  <si>
    <t>Angus</t>
  </si>
  <si>
    <t>Saunders</t>
  </si>
  <si>
    <t>Raine</t>
  </si>
  <si>
    <t>Chris</t>
  </si>
  <si>
    <t>Looker*</t>
  </si>
  <si>
    <t>Bennett</t>
  </si>
  <si>
    <t>Isaac</t>
  </si>
  <si>
    <t>Charlton</t>
  </si>
  <si>
    <t>Edward</t>
  </si>
  <si>
    <t>Foxwell</t>
  </si>
  <si>
    <t>Matt</t>
  </si>
  <si>
    <t>Graham</t>
  </si>
  <si>
    <t>Nehal</t>
  </si>
  <si>
    <t>Lavey-Khan</t>
  </si>
  <si>
    <t>Peter</t>
  </si>
  <si>
    <t>Males</t>
  </si>
  <si>
    <t>Yates</t>
  </si>
  <si>
    <t>Jay</t>
  </si>
  <si>
    <t>Papa</t>
  </si>
  <si>
    <t>Tom</t>
  </si>
  <si>
    <t>Broughton</t>
  </si>
  <si>
    <t>Lunn</t>
  </si>
  <si>
    <t>William</t>
  </si>
  <si>
    <t>Hoole</t>
  </si>
  <si>
    <t>Nathan</t>
  </si>
  <si>
    <t>Kirley</t>
  </si>
  <si>
    <t>Shane</t>
  </si>
  <si>
    <t>Reece</t>
  </si>
  <si>
    <t>Gow</t>
  </si>
  <si>
    <t>Henry</t>
  </si>
  <si>
    <t>Giddens</t>
  </si>
  <si>
    <t>Mack</t>
  </si>
  <si>
    <t>Craig</t>
  </si>
  <si>
    <t>Connell</t>
  </si>
  <si>
    <t>Samuel</t>
  </si>
  <si>
    <t>Hare</t>
  </si>
  <si>
    <t>Kylan</t>
  </si>
  <si>
    <t>Adams</t>
  </si>
  <si>
    <t>Cooper</t>
  </si>
  <si>
    <t>Suny</t>
  </si>
  <si>
    <t>Munn</t>
  </si>
  <si>
    <t>Turton</t>
  </si>
  <si>
    <t>Harry</t>
  </si>
  <si>
    <t>Darral</t>
  </si>
  <si>
    <t>Watson</t>
  </si>
  <si>
    <t>Robin</t>
  </si>
  <si>
    <t>Palmer</t>
  </si>
  <si>
    <t>David</t>
  </si>
  <si>
    <t>Bennett-Halliday</t>
  </si>
  <si>
    <t>Allum</t>
  </si>
  <si>
    <t>Gill</t>
  </si>
  <si>
    <t>Jake</t>
  </si>
  <si>
    <t>Charlie</t>
  </si>
  <si>
    <t>Metcalf</t>
  </si>
  <si>
    <t>Kyle</t>
  </si>
  <si>
    <t>Lee</t>
  </si>
  <si>
    <t>Boswell</t>
  </si>
  <si>
    <t>Allan</t>
  </si>
  <si>
    <t>Lambert</t>
  </si>
  <si>
    <t>Skinner</t>
  </si>
  <si>
    <t>Melvin</t>
  </si>
  <si>
    <t>Auburn</t>
  </si>
  <si>
    <t>Gunn</t>
  </si>
  <si>
    <t>Russell</t>
  </si>
  <si>
    <t>Adam</t>
  </si>
  <si>
    <t>Magen</t>
  </si>
  <si>
    <t>Dahodar</t>
  </si>
  <si>
    <t>Acharya</t>
  </si>
  <si>
    <t>Carter</t>
  </si>
  <si>
    <t>Whiting</t>
  </si>
  <si>
    <t>McNally</t>
  </si>
  <si>
    <t>Danny</t>
  </si>
  <si>
    <t>Wells</t>
  </si>
  <si>
    <t>Worrell</t>
  </si>
  <si>
    <t>Ackery</t>
  </si>
  <si>
    <t>Daniel</t>
  </si>
  <si>
    <t>U 20</t>
  </si>
  <si>
    <t>Wilkinson</t>
  </si>
  <si>
    <t>V 40</t>
  </si>
  <si>
    <t>Mark</t>
  </si>
  <si>
    <t>Spiller</t>
  </si>
  <si>
    <t>Dan</t>
  </si>
  <si>
    <t>Hadden*</t>
  </si>
  <si>
    <t>Baines*</t>
  </si>
  <si>
    <t>Arron</t>
  </si>
  <si>
    <t>Clark*</t>
  </si>
  <si>
    <t>Brian</t>
  </si>
  <si>
    <t>Jenkins</t>
  </si>
  <si>
    <t>Ames</t>
  </si>
  <si>
    <t>Christopher</t>
  </si>
  <si>
    <t>Marriott</t>
  </si>
  <si>
    <t>Harris-Cherguit</t>
  </si>
  <si>
    <t>Jason</t>
  </si>
  <si>
    <t>Wray</t>
  </si>
  <si>
    <t>Keir</t>
  </si>
  <si>
    <t>Mann</t>
  </si>
  <si>
    <t>Beazley</t>
  </si>
  <si>
    <t>V 50</t>
  </si>
  <si>
    <t>Shuker</t>
  </si>
  <si>
    <t>Mike</t>
  </si>
  <si>
    <t>Jeffs</t>
  </si>
  <si>
    <t>Ben</t>
  </si>
  <si>
    <t>Beecroft</t>
  </si>
  <si>
    <t>Jamie</t>
  </si>
  <si>
    <t>Stafford</t>
  </si>
  <si>
    <t>Robert</t>
  </si>
  <si>
    <t>Thorpe</t>
  </si>
  <si>
    <t>Banham Smith</t>
  </si>
  <si>
    <t>Andrews</t>
  </si>
  <si>
    <t>Carmelo</t>
  </si>
  <si>
    <t>Quattrocchi</t>
  </si>
  <si>
    <t>O'Sullivan</t>
  </si>
  <si>
    <t xml:space="preserve">Frank </t>
  </si>
  <si>
    <t>Ryan</t>
  </si>
  <si>
    <t>V 60</t>
  </si>
  <si>
    <t>Newton</t>
  </si>
  <si>
    <t>Patrick</t>
  </si>
  <si>
    <t>Phu</t>
  </si>
  <si>
    <t>Ly</t>
  </si>
  <si>
    <t>Simon</t>
  </si>
  <si>
    <t>Townsend</t>
  </si>
  <si>
    <t>Martin</t>
  </si>
  <si>
    <t>Gartlan</t>
  </si>
  <si>
    <t>Newman</t>
  </si>
  <si>
    <t>Sarhan</t>
  </si>
  <si>
    <t>Rahman</t>
  </si>
  <si>
    <t>De Clerck</t>
  </si>
  <si>
    <t>Gilder</t>
  </si>
  <si>
    <t>Burrard-Lucas</t>
  </si>
  <si>
    <t>Chun</t>
  </si>
  <si>
    <t>Duvall</t>
  </si>
  <si>
    <t>Crookes-West</t>
  </si>
  <si>
    <t>Steven</t>
  </si>
  <si>
    <t>Kenny</t>
  </si>
  <si>
    <t>Pete</t>
  </si>
  <si>
    <t>Gentle</t>
  </si>
  <si>
    <t>Branham</t>
  </si>
  <si>
    <t>Ross</t>
  </si>
  <si>
    <t>Gallagher</t>
  </si>
  <si>
    <t>Terry</t>
  </si>
  <si>
    <t>Wong</t>
  </si>
  <si>
    <t>Jarvis</t>
  </si>
  <si>
    <t>Andrew</t>
  </si>
  <si>
    <t>Shaw</t>
  </si>
  <si>
    <t>Renton</t>
  </si>
  <si>
    <t>Matthew</t>
  </si>
  <si>
    <t>Coaker</t>
  </si>
  <si>
    <t xml:space="preserve">Gregory </t>
  </si>
  <si>
    <t>Fade</t>
  </si>
  <si>
    <t>Masiar</t>
  </si>
  <si>
    <t>Lallaway</t>
  </si>
  <si>
    <t>Anatole</t>
  </si>
  <si>
    <t>Ransom</t>
  </si>
  <si>
    <t>Bell</t>
  </si>
  <si>
    <t>Steve</t>
  </si>
  <si>
    <t>Owen</t>
  </si>
  <si>
    <t>Jerry</t>
  </si>
  <si>
    <t>Bryan</t>
  </si>
  <si>
    <t>Richardson</t>
  </si>
  <si>
    <t>Farrar</t>
  </si>
  <si>
    <t>Scanlon</t>
  </si>
  <si>
    <t>Scott</t>
  </si>
  <si>
    <t>Robbins</t>
  </si>
  <si>
    <t>Alexey</t>
  </si>
  <si>
    <t>Zherdev</t>
  </si>
  <si>
    <t xml:space="preserve">Nicholas </t>
  </si>
  <si>
    <t>Maury</t>
  </si>
  <si>
    <t>Massey</t>
  </si>
  <si>
    <t>Kevin</t>
  </si>
  <si>
    <t>Valaydon</t>
  </si>
  <si>
    <t>Tim</t>
  </si>
  <si>
    <t>Boyall</t>
  </si>
  <si>
    <t>Andy</t>
  </si>
  <si>
    <t>O'Keefe</t>
  </si>
  <si>
    <t>Chirag</t>
  </si>
  <si>
    <t>Desai</t>
  </si>
  <si>
    <t>Bacon</t>
  </si>
  <si>
    <t>Gary</t>
  </si>
  <si>
    <t>Randle</t>
  </si>
  <si>
    <t>Shelley</t>
  </si>
  <si>
    <t>Jones</t>
  </si>
  <si>
    <t>Pickersgill</t>
  </si>
  <si>
    <t>Rob</t>
  </si>
  <si>
    <t>Connors</t>
  </si>
  <si>
    <t>Laver</t>
  </si>
  <si>
    <t>Wright</t>
  </si>
  <si>
    <t>Wilcock</t>
  </si>
  <si>
    <t>V 70</t>
  </si>
  <si>
    <t>Masterson</t>
  </si>
  <si>
    <t>Joshua</t>
  </si>
  <si>
    <t>Worthington</t>
  </si>
  <si>
    <t>Vincent</t>
  </si>
  <si>
    <t>Grant</t>
  </si>
  <si>
    <t>Alabaster</t>
  </si>
  <si>
    <t>Arnold</t>
  </si>
  <si>
    <t>Haigh</t>
  </si>
  <si>
    <t>Keith</t>
  </si>
  <si>
    <t>Hooker</t>
  </si>
  <si>
    <t>Graeme</t>
  </si>
  <si>
    <t>Ellis</t>
  </si>
  <si>
    <t>Ian</t>
  </si>
  <si>
    <t>Reeder</t>
  </si>
  <si>
    <t>Byrne</t>
  </si>
  <si>
    <t>Duncan</t>
  </si>
  <si>
    <t>Godfrey</t>
  </si>
  <si>
    <t>Richard</t>
  </si>
  <si>
    <t>Goddard</t>
  </si>
  <si>
    <t>Dawid</t>
  </si>
  <si>
    <t>Szulc</t>
  </si>
  <si>
    <t>Tony</t>
  </si>
  <si>
    <t>Matthieu</t>
  </si>
  <si>
    <t>Militon</t>
  </si>
  <si>
    <t>Fitzsimons</t>
  </si>
  <si>
    <t>Currie</t>
  </si>
  <si>
    <t>Desmond</t>
  </si>
  <si>
    <t>Nitin</t>
  </si>
  <si>
    <t>Tank</t>
  </si>
  <si>
    <t>Fuller</t>
  </si>
  <si>
    <t>Dudley</t>
  </si>
  <si>
    <t>Brendan</t>
  </si>
  <si>
    <t>Dempsey</t>
  </si>
  <si>
    <t>Davies</t>
  </si>
  <si>
    <t>Colin</t>
  </si>
  <si>
    <t>Williams</t>
  </si>
  <si>
    <t>Hobbs</t>
  </si>
  <si>
    <t>Kie</t>
  </si>
  <si>
    <t>Farrell</t>
  </si>
  <si>
    <t xml:space="preserve">Mark </t>
  </si>
  <si>
    <t>Jacob</t>
  </si>
  <si>
    <t>Clark</t>
  </si>
  <si>
    <t>Smiton</t>
  </si>
  <si>
    <t>Kenison</t>
  </si>
  <si>
    <t>Wylie</t>
  </si>
  <si>
    <t>Clifford</t>
  </si>
  <si>
    <t>Cook</t>
  </si>
  <si>
    <t>Bob</t>
  </si>
  <si>
    <t>Jousiffe</t>
  </si>
  <si>
    <t>Mustafa</t>
  </si>
  <si>
    <t>Readdie</t>
  </si>
  <si>
    <t>Karl</t>
  </si>
  <si>
    <t>Shreeve</t>
  </si>
  <si>
    <t>Young</t>
  </si>
  <si>
    <t>Tutton</t>
  </si>
  <si>
    <t>Alan</t>
  </si>
  <si>
    <t>Andreas</t>
  </si>
  <si>
    <t>Schwarz</t>
  </si>
  <si>
    <t>Zein</t>
  </si>
  <si>
    <t>Mjasiri</t>
  </si>
  <si>
    <t>Fenwick</t>
  </si>
  <si>
    <t>John</t>
  </si>
  <si>
    <t>Gray</t>
  </si>
  <si>
    <t>Holgate</t>
  </si>
  <si>
    <t>Monica</t>
  </si>
  <si>
    <t>Smithson</t>
  </si>
  <si>
    <t>Sean</t>
  </si>
  <si>
    <t>Collom*</t>
  </si>
  <si>
    <t>Golebiowski</t>
  </si>
  <si>
    <t>Asakari</t>
  </si>
  <si>
    <t>Townshend</t>
  </si>
  <si>
    <t>Lindsey</t>
  </si>
  <si>
    <t>Warne</t>
  </si>
  <si>
    <t>Sharman</t>
  </si>
  <si>
    <t>Annabel</t>
  </si>
  <si>
    <t>Rogers</t>
  </si>
  <si>
    <t>WAT 'E'</t>
  </si>
  <si>
    <t>Gosling</t>
  </si>
  <si>
    <t>Haynes</t>
  </si>
  <si>
    <t>Vadims</t>
  </si>
  <si>
    <t>Sumenkovs</t>
  </si>
  <si>
    <t>Hughes</t>
  </si>
  <si>
    <t>Rigby</t>
  </si>
  <si>
    <t>Hall</t>
  </si>
  <si>
    <t>Hoa</t>
  </si>
  <si>
    <t>Beaver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</si>
</sst>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:ss"/>
    <numFmt numFmtId="165" formatCode="h:mm:ss"/>
    <numFmt numFmtId="166" formatCode="0.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/>
    <xf numFmtId="0" fontId="0" fillId="2" borderId="0" xfId="0" applyFill="1"/>
    <xf numFmtId="3" fontId="0" fillId="0" borderId="0" xfId="0" applyNumberForma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0" xfId="0" applyFont="1"/>
    <xf numFmtId="3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/>
    <xf numFmtId="3" fontId="0" fillId="7" borderId="0" xfId="0" applyNumberFormat="1" applyFill="1" applyAlignment="1">
      <alignment horizontal="center"/>
    </xf>
    <xf numFmtId="0" fontId="2" fillId="7" borderId="0" xfId="0" applyFont="1" applyFill="1"/>
    <xf numFmtId="0" fontId="2" fillId="0" borderId="0" xfId="0" quotePrefix="1" applyFont="1"/>
    <xf numFmtId="3" fontId="2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2" fillId="0" borderId="5" xfId="0" applyFont="1" applyBorder="1" applyAlignment="1">
      <alignment horizontal="center"/>
    </xf>
    <xf numFmtId="0" fontId="1" fillId="7" borderId="0" xfId="0" applyFont="1" applyFill="1"/>
    <xf numFmtId="0" fontId="2" fillId="8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2" fillId="0" borderId="7" xfId="0" applyFont="1" applyBorder="1"/>
    <xf numFmtId="164" fontId="4" fillId="0" borderId="0" xfId="0" applyNumberFormat="1" applyFont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8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4" fillId="0" borderId="0" xfId="0" applyFont="1" applyFill="1"/>
    <xf numFmtId="164" fontId="4" fillId="0" borderId="0" xfId="0" applyNumberFormat="1" applyFont="1" applyFill="1" applyAlignment="1">
      <alignment horizontal="center"/>
    </xf>
    <xf numFmtId="165" fontId="0" fillId="0" borderId="0" xfId="0" applyNumberFormat="1" applyFill="1" applyAlignment="1">
      <alignment horizontal="center"/>
    </xf>
  </cellXfs>
  <cellStyles count="2">
    <cellStyle name="Normal" xfId="0" builtinId="0"/>
    <cellStyle name="Normal 3" xfId="1" xr:uid="{00000000-0005-0000-0000-00000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13</xdr:col>
      <xdr:colOff>227479</xdr:colOff>
      <xdr:row>2</xdr:row>
      <xdr:rowOff>143435</xdr:rowOff>
    </xdr:to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id="{BEEC8F11-5376-47C5-9DDD-ED7FA0C26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7718" y="0"/>
          <a:ext cx="2800350" cy="950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9526</xdr:colOff>
      <xdr:row>0</xdr:row>
      <xdr:rowOff>0</xdr:rowOff>
    </xdr:from>
    <xdr:to>
      <xdr:col>13</xdr:col>
      <xdr:colOff>285750</xdr:colOff>
      <xdr:row>0</xdr:row>
      <xdr:rowOff>619125</xdr:rowOff>
    </xdr:to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id="{8FBF57F0-2C24-406D-9146-5BD7CE997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6" y="0"/>
          <a:ext cx="1685924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323851</xdr:colOff>
      <xdr:row>0</xdr:row>
      <xdr:rowOff>0</xdr:rowOff>
    </xdr:from>
    <xdr:to>
      <xdr:col>13</xdr:col>
      <xdr:colOff>304800</xdr:colOff>
      <xdr:row>0</xdr:row>
      <xdr:rowOff>589280</xdr:rowOff>
    </xdr:to>
    <xdr:pic>
      <xdr:nvPicPr>
        <xdr:cNvPr id="4" name="Picture 3" descr="Burnt Hare's logo">
          <a:extLst>
            <a:ext uri="{FF2B5EF4-FFF2-40B4-BE49-F238E27FC236}">
              <a16:creationId xmlns:a16="http://schemas.microsoft.com/office/drawing/2014/main" id="{D4F9A0C8-99CC-46C7-9A2D-E6A18C8A9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6" y="0"/>
          <a:ext cx="1724024" cy="589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1"/>
  <sheetViews>
    <sheetView tabSelected="1" zoomScale="85" workbookViewId="0">
      <pane ySplit="2" topLeftCell="A3" activePane="bottomLeft" state="frozen"/>
      <selection pane="bottomLeft" activeCell="A3" sqref="A3"/>
    </sheetView>
  </sheetViews>
  <sheetFormatPr defaultRowHeight="13.2" x14ac:dyDescent="0.25"/>
  <cols>
    <col min="1" max="1" width="4.6640625" bestFit="1" customWidth="1"/>
    <col min="2" max="2" width="13.5546875" customWidth="1"/>
    <col min="4" max="4" width="2.6640625" customWidth="1"/>
    <col min="5" max="5" width="4.6640625" bestFit="1" customWidth="1"/>
    <col min="7" max="7" width="7" bestFit="1" customWidth="1"/>
    <col min="8" max="8" width="6.109375" customWidth="1"/>
    <col min="9" max="9" width="4.6640625" bestFit="1" customWidth="1"/>
    <col min="10" max="10" width="12.88671875" customWidth="1"/>
    <col min="11" max="11" width="7" bestFit="1" customWidth="1"/>
    <col min="12" max="12" width="8.6640625" customWidth="1"/>
    <col min="14" max="14" width="7" bestFit="1" customWidth="1"/>
    <col min="15" max="15" width="12.6640625" customWidth="1"/>
  </cols>
  <sheetData>
    <row r="1" spans="1:15" ht="49.95" customHeight="1" x14ac:dyDescent="0.25">
      <c r="A1" s="52" t="s">
        <v>55</v>
      </c>
      <c r="B1" s="53"/>
      <c r="C1" s="53"/>
      <c r="D1" s="53"/>
      <c r="E1" s="53"/>
      <c r="F1" s="53"/>
      <c r="G1" s="53"/>
      <c r="H1" s="53"/>
      <c r="I1" s="53"/>
      <c r="J1" s="4"/>
      <c r="K1" s="4"/>
    </row>
    <row r="2" spans="1:15" x14ac:dyDescent="0.25">
      <c r="A2" s="4" t="s">
        <v>56</v>
      </c>
      <c r="B2" s="4"/>
      <c r="C2" s="4"/>
      <c r="D2" s="4"/>
      <c r="E2" s="4"/>
      <c r="F2" s="4"/>
      <c r="G2" s="4"/>
      <c r="H2" s="4"/>
      <c r="I2" s="4"/>
      <c r="J2" s="54"/>
      <c r="K2" s="54"/>
      <c r="L2" s="54"/>
      <c r="M2" s="54"/>
      <c r="N2" s="54"/>
      <c r="O2" s="55"/>
    </row>
    <row r="4" spans="1:15" s="2" customFormat="1" x14ac:dyDescent="0.25">
      <c r="A4" s="3" t="s">
        <v>0</v>
      </c>
      <c r="B4" s="2" t="s">
        <v>9</v>
      </c>
      <c r="F4" s="3" t="s">
        <v>11</v>
      </c>
      <c r="G4" s="3" t="s">
        <v>10</v>
      </c>
      <c r="I4" s="3" t="s">
        <v>0</v>
      </c>
      <c r="J4" s="2" t="s">
        <v>12</v>
      </c>
      <c r="M4" s="3" t="s">
        <v>11</v>
      </c>
      <c r="N4" s="3" t="s">
        <v>10</v>
      </c>
    </row>
    <row r="5" spans="1:15" s="2" customFormat="1" x14ac:dyDescent="0.25">
      <c r="A5" s="3">
        <v>1</v>
      </c>
      <c r="B5" s="7" t="s">
        <v>32</v>
      </c>
      <c r="C5" s="7"/>
      <c r="D5" s="7"/>
      <c r="E5" s="7"/>
      <c r="F5" s="5">
        <v>7</v>
      </c>
      <c r="G5" s="34">
        <f>Men!$N$3</f>
        <v>264</v>
      </c>
      <c r="I5" s="3">
        <v>1</v>
      </c>
      <c r="J5" s="7" t="s">
        <v>32</v>
      </c>
      <c r="K5" s="7"/>
      <c r="L5" s="7"/>
      <c r="M5" s="5">
        <v>7</v>
      </c>
      <c r="N5" s="34">
        <f>Women!$N$3</f>
        <v>171</v>
      </c>
    </row>
    <row r="6" spans="1:15" x14ac:dyDescent="0.25">
      <c r="A6" s="1">
        <v>2</v>
      </c>
      <c r="B6" s="31" t="s">
        <v>60</v>
      </c>
      <c r="C6" s="29"/>
      <c r="D6" s="29"/>
      <c r="E6" s="29"/>
      <c r="F6" s="11">
        <v>6</v>
      </c>
      <c r="G6" s="30">
        <f>Men!$O$3</f>
        <v>324</v>
      </c>
      <c r="I6" s="1">
        <v>2</v>
      </c>
      <c r="J6" s="31" t="s">
        <v>48</v>
      </c>
      <c r="K6" s="10"/>
      <c r="L6" s="10"/>
      <c r="M6" s="11">
        <v>6</v>
      </c>
      <c r="N6" s="33">
        <f>Women!$P$3</f>
        <v>195</v>
      </c>
    </row>
    <row r="7" spans="1:15" x14ac:dyDescent="0.25">
      <c r="A7" s="1">
        <v>3</v>
      </c>
      <c r="B7" s="10" t="s">
        <v>57</v>
      </c>
      <c r="C7" s="10"/>
      <c r="D7" s="10"/>
      <c r="E7" s="10"/>
      <c r="F7" s="11">
        <v>5</v>
      </c>
      <c r="G7" s="33">
        <f>Men!$R$3</f>
        <v>397</v>
      </c>
      <c r="I7" s="1">
        <v>3</v>
      </c>
      <c r="J7" s="10" t="s">
        <v>44</v>
      </c>
      <c r="K7" s="10"/>
      <c r="L7" s="10"/>
      <c r="M7" s="11">
        <v>5</v>
      </c>
      <c r="N7" s="33">
        <f>Women!$S$3</f>
        <v>196</v>
      </c>
    </row>
    <row r="8" spans="1:15" x14ac:dyDescent="0.25">
      <c r="A8" s="1">
        <v>4</v>
      </c>
      <c r="B8" s="10" t="s">
        <v>44</v>
      </c>
      <c r="C8" s="10"/>
      <c r="D8" s="10"/>
      <c r="E8" s="10"/>
      <c r="F8" s="11">
        <v>4</v>
      </c>
      <c r="G8" s="33">
        <f>Men!$S$3</f>
        <v>560</v>
      </c>
      <c r="I8" s="1">
        <v>4</v>
      </c>
      <c r="J8" s="10" t="s">
        <v>31</v>
      </c>
      <c r="K8" s="8"/>
      <c r="L8" s="8"/>
      <c r="M8" s="6">
        <v>4</v>
      </c>
      <c r="N8" s="24">
        <f>Women!$M$3</f>
        <v>215</v>
      </c>
    </row>
    <row r="9" spans="1:15" x14ac:dyDescent="0.25">
      <c r="A9" s="1">
        <v>5</v>
      </c>
      <c r="B9" s="31" t="s">
        <v>48</v>
      </c>
      <c r="C9" s="8"/>
      <c r="D9" s="8"/>
      <c r="E9" s="8"/>
      <c r="F9" s="11">
        <v>3</v>
      </c>
      <c r="G9" s="24">
        <f>Men!$P$3</f>
        <v>776</v>
      </c>
      <c r="I9" s="1">
        <v>5</v>
      </c>
      <c r="J9" s="31" t="s">
        <v>60</v>
      </c>
      <c r="K9" s="29"/>
      <c r="L9" s="29"/>
      <c r="M9" s="11">
        <v>3</v>
      </c>
      <c r="N9" s="30">
        <f>Women!$O$3</f>
        <v>234</v>
      </c>
    </row>
    <row r="10" spans="1:15" x14ac:dyDescent="0.25">
      <c r="A10" s="1">
        <v>6</v>
      </c>
      <c r="B10" s="10" t="s">
        <v>31</v>
      </c>
      <c r="C10" s="10"/>
      <c r="D10" s="10"/>
      <c r="E10" s="10"/>
      <c r="F10" s="11">
        <v>2</v>
      </c>
      <c r="G10" s="33">
        <f>Men!$M$3</f>
        <v>786</v>
      </c>
      <c r="I10" s="1">
        <v>6</v>
      </c>
      <c r="J10" s="10" t="s">
        <v>57</v>
      </c>
      <c r="K10" s="8"/>
      <c r="L10" s="8"/>
      <c r="M10" s="6">
        <v>2</v>
      </c>
      <c r="N10" s="24">
        <f>Women!$R$3</f>
        <v>246</v>
      </c>
    </row>
    <row r="11" spans="1:15" x14ac:dyDescent="0.25">
      <c r="A11" s="1">
        <v>7</v>
      </c>
      <c r="B11" s="10" t="s">
        <v>30</v>
      </c>
      <c r="C11" s="8"/>
      <c r="D11" s="8"/>
      <c r="E11" s="8"/>
      <c r="F11" s="6">
        <v>1</v>
      </c>
      <c r="G11" s="24">
        <f>Men!$Q$3</f>
        <v>876</v>
      </c>
      <c r="I11" s="1">
        <v>7</v>
      </c>
      <c r="J11" s="23" t="s">
        <v>33</v>
      </c>
      <c r="M11" s="9"/>
      <c r="N11" s="1">
        <f>Women!$M$124</f>
        <v>459</v>
      </c>
    </row>
    <row r="12" spans="1:15" x14ac:dyDescent="0.25">
      <c r="A12" s="1">
        <v>8</v>
      </c>
      <c r="B12" s="23" t="s">
        <v>61</v>
      </c>
      <c r="G12" s="9">
        <f>Men!$O$209</f>
        <v>1039</v>
      </c>
      <c r="I12" s="1">
        <v>8</v>
      </c>
      <c r="J12" s="23" t="s">
        <v>49</v>
      </c>
      <c r="N12" s="9">
        <f>Women!$P$124</f>
        <v>525</v>
      </c>
    </row>
    <row r="13" spans="1:15" x14ac:dyDescent="0.25">
      <c r="A13" s="1">
        <v>9</v>
      </c>
      <c r="B13" s="23" t="s">
        <v>37</v>
      </c>
      <c r="F13" s="9"/>
      <c r="G13" s="9">
        <f>Men!$N$209</f>
        <v>1131</v>
      </c>
      <c r="I13" s="1">
        <v>9</v>
      </c>
      <c r="J13" s="23" t="s">
        <v>45</v>
      </c>
      <c r="N13" s="9">
        <f>Women!$S$124</f>
        <v>608</v>
      </c>
    </row>
    <row r="14" spans="1:15" x14ac:dyDescent="0.25">
      <c r="A14" s="1">
        <v>10</v>
      </c>
      <c r="B14" s="23" t="s">
        <v>45</v>
      </c>
      <c r="G14" s="9">
        <f>Men!$S$209</f>
        <v>1442</v>
      </c>
      <c r="I14" s="1">
        <v>10</v>
      </c>
      <c r="J14" s="10" t="s">
        <v>30</v>
      </c>
      <c r="K14" s="10"/>
      <c r="L14" s="10"/>
      <c r="M14" s="11">
        <v>1</v>
      </c>
      <c r="N14" s="24">
        <f>Women!$Q$3</f>
        <v>638</v>
      </c>
    </row>
    <row r="15" spans="1:15" x14ac:dyDescent="0.25">
      <c r="A15" s="1">
        <v>11</v>
      </c>
      <c r="B15" s="23" t="s">
        <v>49</v>
      </c>
      <c r="F15" s="1"/>
      <c r="G15" s="9">
        <f>Men!$P$209</f>
        <v>1510</v>
      </c>
      <c r="I15" s="1">
        <v>11</v>
      </c>
      <c r="J15" s="23" t="s">
        <v>38</v>
      </c>
      <c r="M15" s="9"/>
      <c r="N15" s="1">
        <f>Women!$M$127</f>
        <v>719</v>
      </c>
    </row>
    <row r="16" spans="1:15" x14ac:dyDescent="0.25">
      <c r="A16" s="1">
        <v>12</v>
      </c>
      <c r="B16" s="23" t="s">
        <v>33</v>
      </c>
      <c r="F16" s="9"/>
      <c r="G16" s="9">
        <f>Men!$M$209</f>
        <v>1663</v>
      </c>
      <c r="I16" s="1">
        <v>12</v>
      </c>
      <c r="J16" s="23" t="s">
        <v>50</v>
      </c>
      <c r="N16" s="9">
        <f>Women!$P$127</f>
        <v>733</v>
      </c>
    </row>
    <row r="17" spans="1:15" x14ac:dyDescent="0.25">
      <c r="A17" s="1">
        <v>13</v>
      </c>
      <c r="B17" s="23" t="s">
        <v>46</v>
      </c>
      <c r="G17" s="9">
        <f>Men!$S$212</f>
        <v>2129</v>
      </c>
      <c r="I17" s="1"/>
      <c r="J17" s="23"/>
      <c r="N17" s="9"/>
      <c r="O17" s="2"/>
    </row>
    <row r="18" spans="1:15" x14ac:dyDescent="0.25">
      <c r="A18" s="1">
        <v>14</v>
      </c>
      <c r="B18" s="23" t="s">
        <v>50</v>
      </c>
      <c r="F18" s="1"/>
      <c r="G18" s="9">
        <f>Men!$P$212</f>
        <v>2153</v>
      </c>
      <c r="I18" s="1"/>
      <c r="J18" s="23"/>
      <c r="M18" s="9"/>
      <c r="N18" s="1"/>
      <c r="O18" s="2"/>
    </row>
    <row r="19" spans="1:15" x14ac:dyDescent="0.25">
      <c r="M19" s="1"/>
      <c r="N19" s="1"/>
      <c r="O19" s="2"/>
    </row>
    <row r="20" spans="1:15" x14ac:dyDescent="0.25">
      <c r="A20" s="2"/>
      <c r="B20" s="2"/>
      <c r="C20" s="2"/>
      <c r="D20" s="2"/>
      <c r="E20" s="12" t="s">
        <v>0</v>
      </c>
      <c r="F20" s="13" t="s">
        <v>34</v>
      </c>
      <c r="G20" s="13"/>
      <c r="H20" s="13"/>
      <c r="I20" s="14"/>
      <c r="J20" s="15" t="s">
        <v>11</v>
      </c>
      <c r="K20" s="16" t="s">
        <v>10</v>
      </c>
      <c r="L20" s="2"/>
      <c r="M20" s="1"/>
      <c r="N20" s="3"/>
      <c r="O20" s="2"/>
    </row>
    <row r="21" spans="1:15" x14ac:dyDescent="0.25">
      <c r="E21" s="17">
        <v>1</v>
      </c>
      <c r="F21" s="63" t="s">
        <v>32</v>
      </c>
      <c r="G21" s="63"/>
      <c r="H21" s="63"/>
      <c r="I21" s="63"/>
      <c r="J21" s="64">
        <f>VLOOKUP($F21,$B$5:$G$18,5,0)+VLOOKUP($F21,$J$5:$N$18,4,0)</f>
        <v>14</v>
      </c>
      <c r="K21" s="43">
        <f>VLOOKUP($F21,$B$5:$G$18,6,0)+VLOOKUP($F21,$J$5:$N$18,5,0)</f>
        <v>435</v>
      </c>
      <c r="M21" s="1"/>
      <c r="N21" s="1"/>
      <c r="O21" s="2"/>
    </row>
    <row r="22" spans="1:15" x14ac:dyDescent="0.25">
      <c r="E22" s="21">
        <v>2</v>
      </c>
      <c r="F22" s="47" t="s">
        <v>60</v>
      </c>
      <c r="G22" s="47"/>
      <c r="H22" s="47"/>
      <c r="I22" s="47"/>
      <c r="J22" s="50">
        <f>VLOOKUP($F22,$B$5:$G$18,5,0)+VLOOKUP($F22,$J$5:$N$18,4,0)</f>
        <v>9</v>
      </c>
      <c r="K22" s="51">
        <f>VLOOKUP($F22,$B$5:$G$18,6,0)+VLOOKUP($F22,$J$5:$N$18,5,0)</f>
        <v>558</v>
      </c>
      <c r="M22" s="1"/>
      <c r="N22" s="1"/>
      <c r="O22" s="2"/>
    </row>
    <row r="23" spans="1:15" x14ac:dyDescent="0.25">
      <c r="E23" s="19">
        <v>3</v>
      </c>
      <c r="F23" s="60" t="s">
        <v>44</v>
      </c>
      <c r="G23" s="60"/>
      <c r="H23" s="60"/>
      <c r="I23" s="60"/>
      <c r="J23" s="62">
        <f>VLOOKUP($F23,$B$5:$G$18,5,0)+VLOOKUP($F23,$J$5:$N$18,4,0)</f>
        <v>9</v>
      </c>
      <c r="K23" s="44">
        <f>VLOOKUP($F23,$B$5:$G$18,6,0)+VLOOKUP($F23,$J$5:$N$18,5,0)</f>
        <v>756</v>
      </c>
      <c r="L23" s="23"/>
      <c r="M23" s="1"/>
      <c r="N23" s="1"/>
      <c r="O23" s="2"/>
    </row>
    <row r="24" spans="1:15" x14ac:dyDescent="0.25">
      <c r="E24" s="19">
        <v>4</v>
      </c>
      <c r="F24" s="60" t="s">
        <v>48</v>
      </c>
      <c r="G24" s="60"/>
      <c r="H24" s="60"/>
      <c r="I24" s="60"/>
      <c r="J24" s="62">
        <f>VLOOKUP($F24,$B$5:$G$18,5,0)+VLOOKUP($F24,$J$5:$N$18,4,0)</f>
        <v>9</v>
      </c>
      <c r="K24" s="44">
        <f>VLOOKUP($F24,$B$5:$G$18,6,0)+VLOOKUP($F24,$J$5:$N$18,5,0)</f>
        <v>971</v>
      </c>
      <c r="M24" s="1"/>
      <c r="N24" s="1"/>
      <c r="O24" s="2"/>
    </row>
    <row r="25" spans="1:15" x14ac:dyDescent="0.25">
      <c r="E25" s="21">
        <v>5</v>
      </c>
      <c r="F25" s="22" t="s">
        <v>57</v>
      </c>
      <c r="G25" s="22"/>
      <c r="H25" s="22"/>
      <c r="I25" s="22"/>
      <c r="J25" s="49">
        <f>VLOOKUP($F25,$B$5:$G$18,5,0)+VLOOKUP($F25,$J$5:$N$18,4,0)</f>
        <v>7</v>
      </c>
      <c r="K25" s="46">
        <f>VLOOKUP($F25,$B$5:$G$18,6,0)+VLOOKUP($F25,$J$5:$N$18,5,0)</f>
        <v>643</v>
      </c>
      <c r="M25" s="1"/>
      <c r="N25" s="1"/>
    </row>
    <row r="26" spans="1:15" x14ac:dyDescent="0.25">
      <c r="E26" s="19">
        <v>6</v>
      </c>
      <c r="F26" s="59" t="s">
        <v>31</v>
      </c>
      <c r="G26" s="59"/>
      <c r="H26" s="59"/>
      <c r="I26" s="59"/>
      <c r="J26" s="61">
        <f>VLOOKUP($F26,$B$5:$G$18,5,0)+VLOOKUP($F26,$J$5:$N$18,4,0)</f>
        <v>6</v>
      </c>
      <c r="K26" s="45">
        <f>VLOOKUP($F26,$B$5:$G$18,6,0)+VLOOKUP($F26,$J$5:$N$18,5,0)</f>
        <v>1001</v>
      </c>
      <c r="M26" s="1"/>
      <c r="N26" s="1"/>
    </row>
    <row r="27" spans="1:15" x14ac:dyDescent="0.25">
      <c r="E27" s="21">
        <v>7</v>
      </c>
      <c r="F27" s="22" t="s">
        <v>30</v>
      </c>
      <c r="G27" s="22"/>
      <c r="H27" s="22"/>
      <c r="I27" s="22"/>
      <c r="J27" s="49">
        <f>VLOOKUP($F27,$B$5:$G$18,5,0)+VLOOKUP($F27,$J$5:$N$18,4,0)</f>
        <v>2</v>
      </c>
      <c r="K27" s="46">
        <f>VLOOKUP($F27,$B$5:$G$18,6,0)+VLOOKUP($F27,$J$5:$N$18,5,0)</f>
        <v>1514</v>
      </c>
      <c r="M27" s="1"/>
      <c r="N27" s="1"/>
    </row>
    <row r="28" spans="1:15" x14ac:dyDescent="0.25">
      <c r="F28" s="1"/>
      <c r="G28" s="1"/>
      <c r="M28" s="1"/>
      <c r="N28" s="1"/>
    </row>
    <row r="29" spans="1:15" s="2" customFormat="1" x14ac:dyDescent="0.25">
      <c r="A29" s="3" t="s">
        <v>0</v>
      </c>
      <c r="B29" s="2" t="s">
        <v>35</v>
      </c>
      <c r="F29" s="3" t="s">
        <v>11</v>
      </c>
      <c r="G29" s="3" t="s">
        <v>10</v>
      </c>
      <c r="I29" s="3" t="s">
        <v>0</v>
      </c>
      <c r="J29" s="2" t="s">
        <v>36</v>
      </c>
      <c r="M29" s="3" t="s">
        <v>11</v>
      </c>
      <c r="N29" s="3" t="s">
        <v>10</v>
      </c>
    </row>
    <row r="30" spans="1:15" x14ac:dyDescent="0.25">
      <c r="A30" s="3">
        <v>1</v>
      </c>
      <c r="B30" s="7" t="s">
        <v>57</v>
      </c>
      <c r="C30" s="7"/>
      <c r="D30" s="7"/>
      <c r="E30" s="7"/>
      <c r="F30" s="5">
        <v>7</v>
      </c>
      <c r="G30" s="34">
        <f>Men!$Z$3</f>
        <v>54</v>
      </c>
      <c r="H30" s="2"/>
      <c r="I30" s="3">
        <v>1</v>
      </c>
      <c r="J30" s="36" t="s">
        <v>57</v>
      </c>
      <c r="K30" s="7"/>
      <c r="L30" s="7"/>
      <c r="M30" s="5">
        <v>7</v>
      </c>
      <c r="N30" s="34">
        <f>Women!$Z$3</f>
        <v>15</v>
      </c>
      <c r="O30" s="2"/>
    </row>
    <row r="31" spans="1:15" x14ac:dyDescent="0.25">
      <c r="A31" s="1">
        <v>2</v>
      </c>
      <c r="B31" s="31" t="s">
        <v>32</v>
      </c>
      <c r="C31" s="29"/>
      <c r="D31" s="29"/>
      <c r="E31" s="29"/>
      <c r="F31" s="11">
        <v>6</v>
      </c>
      <c r="G31" s="33">
        <f>Men!$V$3</f>
        <v>55</v>
      </c>
      <c r="I31" s="1">
        <v>2</v>
      </c>
      <c r="J31" s="10" t="s">
        <v>48</v>
      </c>
      <c r="K31" s="10"/>
      <c r="L31" s="10"/>
      <c r="M31" s="11">
        <v>6</v>
      </c>
      <c r="N31" s="33">
        <f>Women!$X$3</f>
        <v>37</v>
      </c>
    </row>
    <row r="32" spans="1:15" x14ac:dyDescent="0.25">
      <c r="A32" s="1">
        <v>3</v>
      </c>
      <c r="B32" s="31" t="s">
        <v>60</v>
      </c>
      <c r="C32" s="29"/>
      <c r="D32" s="29"/>
      <c r="E32" s="29"/>
      <c r="F32" s="11">
        <v>5</v>
      </c>
      <c r="G32" s="33">
        <f>Men!$W$3</f>
        <v>88</v>
      </c>
      <c r="I32" s="1">
        <v>3</v>
      </c>
      <c r="J32" s="10" t="s">
        <v>44</v>
      </c>
      <c r="K32" s="10"/>
      <c r="L32" s="10"/>
      <c r="M32" s="11">
        <v>5</v>
      </c>
      <c r="N32" s="33">
        <f>Women!$AA$3</f>
        <v>47</v>
      </c>
    </row>
    <row r="33" spans="1:15" x14ac:dyDescent="0.25">
      <c r="A33" s="1">
        <v>4</v>
      </c>
      <c r="B33" s="10" t="s">
        <v>44</v>
      </c>
      <c r="C33" s="10"/>
      <c r="D33" s="10"/>
      <c r="E33" s="10"/>
      <c r="F33" s="11">
        <v>4</v>
      </c>
      <c r="G33" s="33">
        <f>Men!$AA$3</f>
        <v>130</v>
      </c>
      <c r="I33" s="1">
        <v>4</v>
      </c>
      <c r="J33" s="31" t="s">
        <v>60</v>
      </c>
      <c r="K33" s="29"/>
      <c r="L33" s="29"/>
      <c r="M33" s="11">
        <v>4</v>
      </c>
      <c r="N33" s="33">
        <f>Women!$W$3</f>
        <v>48</v>
      </c>
    </row>
    <row r="34" spans="1:15" x14ac:dyDescent="0.25">
      <c r="A34" s="1">
        <v>5</v>
      </c>
      <c r="B34" s="31" t="s">
        <v>48</v>
      </c>
      <c r="C34" s="10"/>
      <c r="D34" s="10"/>
      <c r="E34" s="10"/>
      <c r="F34" s="11">
        <v>3</v>
      </c>
      <c r="G34" s="24">
        <f>Men!$X$3</f>
        <v>135</v>
      </c>
      <c r="I34" s="1">
        <v>5</v>
      </c>
      <c r="J34" s="10" t="s">
        <v>31</v>
      </c>
      <c r="K34" s="8"/>
      <c r="L34" s="8"/>
      <c r="M34" s="6">
        <v>3</v>
      </c>
      <c r="N34" s="24">
        <f>Women!$U$3</f>
        <v>69</v>
      </c>
    </row>
    <row r="35" spans="1:15" x14ac:dyDescent="0.25">
      <c r="A35" s="1">
        <v>6</v>
      </c>
      <c r="B35" s="10" t="s">
        <v>31</v>
      </c>
      <c r="C35" s="8"/>
      <c r="D35" s="8"/>
      <c r="E35" s="8"/>
      <c r="F35" s="6">
        <v>2</v>
      </c>
      <c r="G35" s="24">
        <f>Men!$U$3</f>
        <v>191</v>
      </c>
      <c r="I35" s="1">
        <v>6</v>
      </c>
      <c r="J35" s="10" t="s">
        <v>32</v>
      </c>
      <c r="K35" s="10"/>
      <c r="L35" s="10"/>
      <c r="M35" s="11">
        <v>2</v>
      </c>
      <c r="N35" s="33">
        <f>Women!$V$3</f>
        <v>93</v>
      </c>
    </row>
    <row r="36" spans="1:15" x14ac:dyDescent="0.25">
      <c r="A36" s="1">
        <v>7</v>
      </c>
      <c r="B36" s="23" t="s">
        <v>37</v>
      </c>
      <c r="F36" s="9"/>
      <c r="G36" s="1">
        <f>Men!$V$209</f>
        <v>253</v>
      </c>
      <c r="I36" s="1">
        <v>7</v>
      </c>
      <c r="J36" s="23" t="s">
        <v>49</v>
      </c>
      <c r="N36" s="9">
        <f>Women!$X$124</f>
        <v>103</v>
      </c>
    </row>
    <row r="37" spans="1:15" x14ac:dyDescent="0.25">
      <c r="A37" s="1">
        <v>8</v>
      </c>
      <c r="B37" s="23" t="s">
        <v>61</v>
      </c>
      <c r="F37" s="1"/>
      <c r="G37" s="1">
        <f>Men!$W$209</f>
        <v>264</v>
      </c>
      <c r="I37" s="1">
        <v>8</v>
      </c>
      <c r="J37" s="23" t="s">
        <v>33</v>
      </c>
      <c r="N37" s="1">
        <f>Women!$U$124</f>
        <v>126</v>
      </c>
      <c r="O37" s="2"/>
    </row>
    <row r="38" spans="1:15" x14ac:dyDescent="0.25">
      <c r="A38" s="1">
        <v>9</v>
      </c>
      <c r="B38" s="23" t="s">
        <v>58</v>
      </c>
      <c r="G38" s="9">
        <f>Men!$Z$209</f>
        <v>294</v>
      </c>
      <c r="I38" s="1">
        <v>9</v>
      </c>
      <c r="J38" s="23" t="s">
        <v>45</v>
      </c>
      <c r="N38" s="9">
        <f>Women!$AA$124</f>
        <v>140</v>
      </c>
      <c r="O38" s="2"/>
    </row>
    <row r="39" spans="1:15" x14ac:dyDescent="0.25">
      <c r="A39" s="1">
        <v>10</v>
      </c>
      <c r="B39" s="23" t="s">
        <v>45</v>
      </c>
      <c r="G39" s="9">
        <f>Men!$AA$209</f>
        <v>303</v>
      </c>
      <c r="I39" s="1">
        <v>10</v>
      </c>
      <c r="J39" s="23" t="s">
        <v>61</v>
      </c>
      <c r="N39" s="1">
        <f>Women!$W$124</f>
        <v>147</v>
      </c>
      <c r="O39" s="2"/>
    </row>
    <row r="40" spans="1:15" x14ac:dyDescent="0.25">
      <c r="A40" s="1">
        <v>11</v>
      </c>
      <c r="B40" s="23" t="s">
        <v>49</v>
      </c>
      <c r="G40" s="9">
        <f>Men!$X$209</f>
        <v>364</v>
      </c>
      <c r="I40" s="1">
        <v>11</v>
      </c>
      <c r="J40" s="23" t="s">
        <v>58</v>
      </c>
      <c r="N40" s="9">
        <f>Women!$Z$124</f>
        <v>169</v>
      </c>
      <c r="O40" s="2"/>
    </row>
    <row r="41" spans="1:15" x14ac:dyDescent="0.25">
      <c r="A41" s="1">
        <v>12</v>
      </c>
      <c r="B41" s="23" t="s">
        <v>33</v>
      </c>
      <c r="F41" s="1"/>
      <c r="G41" s="1">
        <f>Men!$U$209</f>
        <v>375</v>
      </c>
      <c r="I41" s="1">
        <v>12</v>
      </c>
      <c r="J41" s="23" t="s">
        <v>50</v>
      </c>
      <c r="N41" s="9">
        <f>Women!$X$127</f>
        <v>200</v>
      </c>
    </row>
    <row r="42" spans="1:15" s="2" customFormat="1" x14ac:dyDescent="0.25">
      <c r="A42" s="1">
        <v>13</v>
      </c>
      <c r="B42" s="10" t="s">
        <v>30</v>
      </c>
      <c r="C42" s="8"/>
      <c r="D42" s="8"/>
      <c r="E42" s="8"/>
      <c r="F42" s="11">
        <v>1</v>
      </c>
      <c r="G42" s="24">
        <f>Men!$Y$3</f>
        <v>421</v>
      </c>
      <c r="H42"/>
      <c r="I42" s="1">
        <v>13</v>
      </c>
      <c r="J42" s="23" t="s">
        <v>38</v>
      </c>
      <c r="K42"/>
      <c r="L42"/>
      <c r="M42"/>
      <c r="N42" s="1">
        <f>Women!$U$127</f>
        <v>201</v>
      </c>
      <c r="O42"/>
    </row>
    <row r="43" spans="1:15" x14ac:dyDescent="0.25">
      <c r="A43" s="1">
        <v>14</v>
      </c>
      <c r="B43" s="23" t="s">
        <v>46</v>
      </c>
      <c r="G43" s="9">
        <f>Men!$AA$212</f>
        <v>492</v>
      </c>
      <c r="H43" s="1"/>
      <c r="I43" s="1">
        <v>14</v>
      </c>
      <c r="J43" s="23" t="s">
        <v>37</v>
      </c>
      <c r="N43" s="1">
        <f>Women!$V$124</f>
        <v>205</v>
      </c>
    </row>
    <row r="44" spans="1:15" x14ac:dyDescent="0.25">
      <c r="A44" s="1">
        <v>15</v>
      </c>
      <c r="B44" s="23" t="s">
        <v>50</v>
      </c>
      <c r="G44" s="9">
        <f>Men!$X$212</f>
        <v>507</v>
      </c>
      <c r="H44" s="1"/>
      <c r="I44" s="1">
        <v>15</v>
      </c>
      <c r="J44" s="23" t="s">
        <v>51</v>
      </c>
      <c r="N44" s="9">
        <f>Women!$X$130</f>
        <v>248</v>
      </c>
    </row>
    <row r="45" spans="1:15" x14ac:dyDescent="0.25">
      <c r="A45" s="1">
        <v>16</v>
      </c>
      <c r="B45" s="23" t="s">
        <v>38</v>
      </c>
      <c r="F45" s="1"/>
      <c r="G45" s="1">
        <f>Men!$U$212</f>
        <v>522</v>
      </c>
      <c r="I45" s="1">
        <v>16</v>
      </c>
      <c r="J45" s="23" t="s">
        <v>40</v>
      </c>
      <c r="N45" s="1">
        <f>Women!$U$130</f>
        <v>258</v>
      </c>
    </row>
    <row r="46" spans="1:15" x14ac:dyDescent="0.25">
      <c r="A46" s="1">
        <v>17</v>
      </c>
      <c r="B46" s="23" t="s">
        <v>62</v>
      </c>
      <c r="F46" s="1"/>
      <c r="G46" s="1">
        <f>Men!$W$212</f>
        <v>575</v>
      </c>
      <c r="I46" s="1">
        <v>17</v>
      </c>
      <c r="J46" s="10" t="s">
        <v>30</v>
      </c>
      <c r="K46" s="8"/>
      <c r="L46" s="8"/>
      <c r="M46" s="11">
        <v>1</v>
      </c>
      <c r="N46" s="24">
        <f>Women!$Y$3</f>
        <v>260</v>
      </c>
    </row>
    <row r="47" spans="1:15" x14ac:dyDescent="0.25">
      <c r="A47" s="1">
        <v>18</v>
      </c>
      <c r="B47" s="23" t="s">
        <v>51</v>
      </c>
      <c r="G47" s="9">
        <f>Men!$X$215</f>
        <v>596</v>
      </c>
      <c r="I47" s="1">
        <v>17</v>
      </c>
      <c r="J47" s="23" t="s">
        <v>46</v>
      </c>
      <c r="N47" s="9">
        <f>Women!$AA$127</f>
        <v>260</v>
      </c>
    </row>
    <row r="48" spans="1:15" x14ac:dyDescent="0.25">
      <c r="A48" s="1">
        <v>19</v>
      </c>
      <c r="B48" s="23" t="s">
        <v>47</v>
      </c>
      <c r="G48" s="9">
        <f>Men!$AA$215</f>
        <v>632</v>
      </c>
      <c r="I48" s="1">
        <v>19</v>
      </c>
      <c r="J48" s="23" t="s">
        <v>52</v>
      </c>
      <c r="N48" s="9">
        <f>Women!$X$133</f>
        <v>293</v>
      </c>
    </row>
    <row r="49" spans="1:15" x14ac:dyDescent="0.25">
      <c r="A49" s="1">
        <v>20</v>
      </c>
      <c r="B49" s="23" t="s">
        <v>40</v>
      </c>
      <c r="F49" s="1"/>
      <c r="G49" s="1">
        <f>Men!$U$215</f>
        <v>670</v>
      </c>
      <c r="I49" s="1">
        <v>20</v>
      </c>
      <c r="J49" s="23" t="s">
        <v>53</v>
      </c>
      <c r="N49" s="9">
        <f>Women!$X$136</f>
        <v>327</v>
      </c>
    </row>
    <row r="50" spans="1:15" x14ac:dyDescent="0.25">
      <c r="A50" s="1">
        <v>21</v>
      </c>
      <c r="B50" s="23" t="s">
        <v>530</v>
      </c>
      <c r="G50" s="9">
        <f>Men!$AA$218</f>
        <v>730</v>
      </c>
      <c r="I50" s="1">
        <v>21</v>
      </c>
      <c r="J50" s="23" t="s">
        <v>256</v>
      </c>
      <c r="N50" s="1">
        <f>Women!$U$133</f>
        <v>329</v>
      </c>
    </row>
    <row r="51" spans="1:15" x14ac:dyDescent="0.25">
      <c r="A51" s="1"/>
      <c r="I51" s="1">
        <v>22</v>
      </c>
      <c r="J51" s="23" t="s">
        <v>54</v>
      </c>
      <c r="N51" s="9">
        <f>Women!$X$139</f>
        <v>358</v>
      </c>
    </row>
    <row r="52" spans="1:15" x14ac:dyDescent="0.25">
      <c r="A52" s="1"/>
      <c r="B52" s="23"/>
      <c r="F52" s="1"/>
      <c r="G52" s="1"/>
      <c r="I52" s="1"/>
      <c r="M52" s="1"/>
    </row>
    <row r="53" spans="1:15" x14ac:dyDescent="0.25">
      <c r="A53" s="1"/>
      <c r="B53" s="23"/>
      <c r="E53" s="12" t="s">
        <v>0</v>
      </c>
      <c r="F53" s="13" t="s">
        <v>34</v>
      </c>
      <c r="G53" s="13"/>
      <c r="H53" s="13"/>
      <c r="I53" s="14"/>
      <c r="J53" s="15" t="s">
        <v>11</v>
      </c>
      <c r="K53" s="16" t="s">
        <v>10</v>
      </c>
      <c r="M53" s="1"/>
    </row>
    <row r="54" spans="1:15" x14ac:dyDescent="0.25">
      <c r="E54" s="17">
        <v>1</v>
      </c>
      <c r="F54" s="2" t="s">
        <v>57</v>
      </c>
      <c r="G54" s="2"/>
      <c r="H54" s="2"/>
      <c r="I54" s="2"/>
      <c r="J54" s="3">
        <f>VLOOKUP($F54,$B$30:$G$52,5,0)+VLOOKUP($F54,$J$30:$N$52,4,0)</f>
        <v>14</v>
      </c>
      <c r="K54" s="18">
        <f>VLOOKUP($F54,$B$30:$G$52,6,0)+VLOOKUP($F54,$J$30:$N$52,5,0)</f>
        <v>69</v>
      </c>
      <c r="M54" s="1"/>
      <c r="N54" s="1"/>
    </row>
    <row r="55" spans="1:15" x14ac:dyDescent="0.25">
      <c r="A55" s="2"/>
      <c r="B55" s="2"/>
      <c r="C55" s="2"/>
      <c r="D55" s="2"/>
      <c r="E55" s="19">
        <v>2</v>
      </c>
      <c r="F55" s="23" t="s">
        <v>60</v>
      </c>
      <c r="G55" s="23"/>
      <c r="H55" s="23"/>
      <c r="I55" s="23"/>
      <c r="J55" s="38">
        <f>VLOOKUP($F55,$B$30:$G$52,5,0)+VLOOKUP($F55,$J$30:$N$52,4,0)</f>
        <v>9</v>
      </c>
      <c r="K55" s="44">
        <f>VLOOKUP($F55,$B$30:$G$52,6,0)+VLOOKUP($F55,$J$30:$N$52,5,0)</f>
        <v>136</v>
      </c>
      <c r="L55" s="2"/>
      <c r="M55" s="3"/>
      <c r="N55" s="3"/>
    </row>
    <row r="56" spans="1:15" x14ac:dyDescent="0.25">
      <c r="E56" s="19">
        <v>3</v>
      </c>
      <c r="F56" s="23" t="s">
        <v>48</v>
      </c>
      <c r="G56" s="23"/>
      <c r="H56" s="23"/>
      <c r="I56" s="23"/>
      <c r="J56" s="38">
        <f>VLOOKUP($F56,$B$30:$G$52,5,0)+VLOOKUP($F56,$J$30:$N$52,4,0)</f>
        <v>9</v>
      </c>
      <c r="K56" s="44">
        <f>VLOOKUP($F56,$B$30:$G$52,6,0)+VLOOKUP($F56,$J$30:$N$52,5,0)</f>
        <v>172</v>
      </c>
      <c r="M56" s="1"/>
      <c r="N56" s="1"/>
    </row>
    <row r="57" spans="1:15" x14ac:dyDescent="0.25">
      <c r="E57" s="19">
        <v>4</v>
      </c>
      <c r="F57" t="s">
        <v>44</v>
      </c>
      <c r="J57" s="1">
        <f>VLOOKUP($F57,$B$30:$G$52,5,0)+VLOOKUP($F57,$J$30:$N$52,4,0)</f>
        <v>9</v>
      </c>
      <c r="K57" s="20">
        <f>VLOOKUP($F57,$B$30:$G$52,6,0)+VLOOKUP($F57,$J$30:$N$52,5,0)</f>
        <v>177</v>
      </c>
      <c r="M57" s="1"/>
      <c r="N57" s="1"/>
    </row>
    <row r="58" spans="1:15" s="2" customFormat="1" x14ac:dyDescent="0.25">
      <c r="A58"/>
      <c r="B58"/>
      <c r="C58"/>
      <c r="D58"/>
      <c r="E58" s="19">
        <v>5</v>
      </c>
      <c r="F58" s="23" t="s">
        <v>32</v>
      </c>
      <c r="G58" s="23"/>
      <c r="H58" s="23"/>
      <c r="I58" s="23"/>
      <c r="J58" s="38">
        <f>VLOOKUP($F58,$B$30:$G$52,5,0)+VLOOKUP($F58,$J$30:$N$52,4,0)</f>
        <v>8</v>
      </c>
      <c r="K58" s="44">
        <f>VLOOKUP($F58,$B$30:$G$52,6,0)+VLOOKUP($F58,$J$30:$N$52,5,0)</f>
        <v>148</v>
      </c>
      <c r="L58"/>
      <c r="M58" s="1"/>
      <c r="N58" s="1"/>
      <c r="O58"/>
    </row>
    <row r="59" spans="1:15" x14ac:dyDescent="0.25">
      <c r="E59" s="19">
        <v>6</v>
      </c>
      <c r="F59" s="60" t="s">
        <v>31</v>
      </c>
      <c r="G59" s="60"/>
      <c r="H59" s="60"/>
      <c r="I59" s="60"/>
      <c r="J59" s="62">
        <f>VLOOKUP($F59,$B$30:$G$52,5,0)+VLOOKUP($F59,$J$30:$N$52,4,0)</f>
        <v>5</v>
      </c>
      <c r="K59" s="35">
        <f>VLOOKUP($F59,$B$30:$G$52,6,0)+VLOOKUP($F59,$J$30:$N$52,5,0)</f>
        <v>260</v>
      </c>
      <c r="M59" s="1"/>
      <c r="N59" s="1"/>
    </row>
    <row r="60" spans="1:15" x14ac:dyDescent="0.25">
      <c r="E60" s="21">
        <v>7</v>
      </c>
      <c r="F60" s="47" t="s">
        <v>30</v>
      </c>
      <c r="G60" s="47"/>
      <c r="H60" s="47"/>
      <c r="I60" s="47"/>
      <c r="J60" s="50">
        <f>VLOOKUP($F60,$B$30:$G$52,5,0)+VLOOKUP($F60,$J$30:$N$52,4,0)</f>
        <v>2</v>
      </c>
      <c r="K60" s="56">
        <f>VLOOKUP($F60,$B$30:$G$52,6,0)+VLOOKUP($F60,$J$30:$N$52,5,0)</f>
        <v>681</v>
      </c>
      <c r="M60" s="1"/>
      <c r="N60" s="1"/>
    </row>
    <row r="61" spans="1:15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</row>
  </sheetData>
  <sortState xmlns:xlrd2="http://schemas.microsoft.com/office/spreadsheetml/2017/richdata2" ref="F54:K60">
    <sortCondition descending="1" ref="J54:J60"/>
    <sortCondition ref="K54:K60"/>
  </sortState>
  <phoneticPr fontId="0" type="noConversion"/>
  <pageMargins left="0.46" right="0.75" top="1.4" bottom="1.64" header="0.5" footer="0.5"/>
  <pageSetup paperSize="9" scale="79" fitToHeight="0" orientation="portrait" r:id="rId1"/>
  <headerFooter alignWithMargins="0">
    <oddFooter>&amp;Lpaul.holgate@bt.com
07764 237659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41"/>
  <sheetViews>
    <sheetView zoomScale="80" zoomScaleNormal="80" workbookViewId="0">
      <pane xSplit="12" ySplit="4" topLeftCell="M5" activePane="bottomRight" state="frozen"/>
      <selection activeCell="E24" sqref="E24"/>
      <selection pane="topRight" activeCell="E24" sqref="E24"/>
      <selection pane="bottomLeft" activeCell="E24" sqref="E24"/>
      <selection pane="bottomRight" activeCell="M5" sqref="M5"/>
    </sheetView>
  </sheetViews>
  <sheetFormatPr defaultRowHeight="15" customHeight="1" x14ac:dyDescent="0.25"/>
  <cols>
    <col min="1" max="1" width="5.6640625" bestFit="1" customWidth="1"/>
    <col min="2" max="3" width="4.109375" customWidth="1"/>
    <col min="4" max="4" width="5" bestFit="1" customWidth="1"/>
    <col min="5" max="5" width="5.5546875" bestFit="1" customWidth="1"/>
    <col min="6" max="6" width="7.5546875" bestFit="1" customWidth="1"/>
    <col min="7" max="7" width="10.33203125" bestFit="1" customWidth="1"/>
    <col min="8" max="8" width="18.109375" bestFit="1" customWidth="1"/>
    <col min="9" max="9" width="4.88671875" style="1" bestFit="1" customWidth="1"/>
    <col min="10" max="10" width="6.44140625" style="1" bestFit="1" customWidth="1"/>
    <col min="11" max="11" width="3.109375" style="1" customWidth="1"/>
    <col min="12" max="12" width="4.33203125" style="1" bestFit="1" customWidth="1"/>
    <col min="13" max="13" width="6.77734375" style="1" bestFit="1" customWidth="1"/>
    <col min="14" max="14" width="6.21875" style="1" bestFit="1" customWidth="1"/>
    <col min="15" max="18" width="6.77734375" style="1" bestFit="1" customWidth="1"/>
    <col min="19" max="19" width="6.44140625" style="1" bestFit="1" customWidth="1"/>
    <col min="20" max="20" width="1.6640625" style="1" customWidth="1"/>
    <col min="21" max="27" width="6.77734375" style="1" bestFit="1" customWidth="1"/>
    <col min="28" max="28" width="1.6640625" style="1" customWidth="1"/>
    <col min="29" max="29" width="3.44140625" customWidth="1"/>
  </cols>
  <sheetData>
    <row r="1" spans="1:29" ht="49.95" customHeight="1" x14ac:dyDescent="0.25">
      <c r="A1" s="52" t="s">
        <v>55</v>
      </c>
      <c r="B1" s="53"/>
      <c r="C1" s="53"/>
      <c r="D1" s="53"/>
      <c r="E1" s="53"/>
      <c r="F1" s="53"/>
      <c r="G1" s="53"/>
      <c r="H1" s="53"/>
      <c r="I1" s="53"/>
      <c r="J1" s="53"/>
      <c r="K1" s="4"/>
      <c r="L1" s="4"/>
      <c r="N1"/>
      <c r="O1" s="2"/>
      <c r="P1" s="2" t="s">
        <v>28</v>
      </c>
      <c r="Q1"/>
      <c r="R1"/>
      <c r="S1" s="4"/>
      <c r="T1"/>
      <c r="U1"/>
      <c r="V1"/>
      <c r="W1"/>
      <c r="X1" s="2" t="s">
        <v>29</v>
      </c>
      <c r="Y1"/>
      <c r="Z1"/>
      <c r="AA1"/>
      <c r="AB1"/>
    </row>
    <row r="2" spans="1:29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" t="s">
        <v>24</v>
      </c>
      <c r="N2" s="3" t="s">
        <v>18</v>
      </c>
      <c r="O2" s="3" t="s">
        <v>63</v>
      </c>
      <c r="P2" s="3" t="s">
        <v>41</v>
      </c>
      <c r="Q2" s="3" t="s">
        <v>19</v>
      </c>
      <c r="R2" s="3" t="s">
        <v>59</v>
      </c>
      <c r="S2" s="3" t="s">
        <v>42</v>
      </c>
      <c r="T2" s="3"/>
      <c r="U2" s="3" t="s">
        <v>24</v>
      </c>
      <c r="V2" s="3" t="s">
        <v>18</v>
      </c>
      <c r="W2" s="3" t="s">
        <v>63</v>
      </c>
      <c r="X2" s="3" t="s">
        <v>41</v>
      </c>
      <c r="Y2" s="3" t="s">
        <v>19</v>
      </c>
      <c r="Z2" s="3" t="s">
        <v>59</v>
      </c>
      <c r="AA2" s="3" t="s">
        <v>42</v>
      </c>
      <c r="AB2" s="3"/>
    </row>
    <row r="3" spans="1:29" ht="15" customHeight="1" x14ac:dyDescent="0.25">
      <c r="A3" s="4" t="str">
        <f>Team!A2</f>
        <v>RACE 1 - Dacorum 10k - Thursday 21st May 2026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>
        <f>SUM(SMALL(M$5:M$121,{1,2,3,4,5,6,7,8}))</f>
        <v>215</v>
      </c>
      <c r="N3" s="5">
        <f>SUM(SMALL(N$5:N$121,{1,2,3,4,5,6,7,8}))</f>
        <v>171</v>
      </c>
      <c r="O3" s="5">
        <f>SUM(SMALL(O$5:O$121,{1,2,3,4,5,6,7,8}))</f>
        <v>234</v>
      </c>
      <c r="P3" s="5">
        <f>SUM(SMALL(P$5:P$121,{1,2,3,4,5,6,7,8}))</f>
        <v>195</v>
      </c>
      <c r="Q3" s="5">
        <f>SUM(SMALL(Q$5:Q$121,{1,2,3,4,5,6,7,8}))</f>
        <v>638</v>
      </c>
      <c r="R3" s="5">
        <f>SUM(SMALL(R$5:R$121,{1,2,3,4,5,6,7,8}))</f>
        <v>246</v>
      </c>
      <c r="S3" s="5">
        <f>SUM(SMALL(S$5:S$121,{1,2,3,4,5,6,7,8}))</f>
        <v>196</v>
      </c>
      <c r="T3" s="3"/>
      <c r="U3" s="5">
        <f>SUM(SMALL(U$5:U$121,{1,2,3,4}))</f>
        <v>69</v>
      </c>
      <c r="V3" s="5">
        <f>SUM(SMALL(V$5:V$121,{1,2,3,4}))</f>
        <v>93</v>
      </c>
      <c r="W3" s="5">
        <f>SUM(SMALL(W$5:W$121,{1,2,3,4}))</f>
        <v>48</v>
      </c>
      <c r="X3" s="5">
        <f>SUM(SMALL(X$5:X$121,{1,2,3,4}))</f>
        <v>37</v>
      </c>
      <c r="Y3" s="5">
        <f>SUM(SMALL(Y$5:Y$121,{1,2,3,4}))</f>
        <v>260</v>
      </c>
      <c r="Z3" s="5">
        <f>SUM(SMALL(Z$5:Z$121,{1,2,3,4}))</f>
        <v>15</v>
      </c>
      <c r="AA3" s="5">
        <f>SUM(SMALL(AA$5:AA$121,{1,2,3,4}))</f>
        <v>47</v>
      </c>
      <c r="AB3" s="3"/>
    </row>
    <row r="4" spans="1:29" s="2" customFormat="1" ht="15" customHeight="1" x14ac:dyDescent="0.25">
      <c r="A4" s="3" t="s">
        <v>13</v>
      </c>
      <c r="B4" s="3" t="s">
        <v>0</v>
      </c>
      <c r="C4" s="3" t="s">
        <v>23</v>
      </c>
      <c r="D4" s="3" t="s">
        <v>1</v>
      </c>
      <c r="E4" s="3" t="s">
        <v>2</v>
      </c>
      <c r="F4" s="3" t="s">
        <v>3</v>
      </c>
      <c r="G4" s="2" t="s">
        <v>4</v>
      </c>
      <c r="H4" s="2" t="s">
        <v>5</v>
      </c>
      <c r="I4" s="3" t="s">
        <v>6</v>
      </c>
      <c r="J4" s="3" t="s">
        <v>7</v>
      </c>
      <c r="K4" s="3" t="s">
        <v>22</v>
      </c>
      <c r="L4" s="3" t="s">
        <v>8</v>
      </c>
      <c r="M4" s="5">
        <f>COUNT(SMALL(M$5:M$121,{1,2,3,4,5,6,7,8}))</f>
        <v>8</v>
      </c>
      <c r="N4" s="5">
        <f>COUNT(SMALL(N$5:N$121,{1,2,3,4,5,6,7,8}))</f>
        <v>8</v>
      </c>
      <c r="O4" s="5">
        <f>COUNT(SMALL(O$5:O$121,{1,2,3,4,5,6,7,8}))</f>
        <v>8</v>
      </c>
      <c r="P4" s="5">
        <f>COUNT(SMALL(P$5:P$121,{1,2,3,4,5,6,7,8}))</f>
        <v>8</v>
      </c>
      <c r="Q4" s="5">
        <f>COUNT(SMALL(Q$5:Q$121,{1,2,3,4,5,6,7,8}))</f>
        <v>8</v>
      </c>
      <c r="R4" s="5">
        <f>COUNT(SMALL(R$5:R$121,{1,2,3,4,5,6,7,8}))</f>
        <v>8</v>
      </c>
      <c r="S4" s="5">
        <f>COUNT(SMALL(S$5:S$121,{1,2,3,4,5,6,7,8}))</f>
        <v>8</v>
      </c>
      <c r="T4" s="3"/>
      <c r="U4" s="5">
        <f>COUNT(SMALL(U$5:U$121,{1,2,3,4}))</f>
        <v>4</v>
      </c>
      <c r="V4" s="5">
        <f>COUNT(SMALL(V$5:V$121,{1,2,3,4}))</f>
        <v>4</v>
      </c>
      <c r="W4" s="5">
        <f>COUNT(SMALL(W$5:W$121,{1,2,3,4}))</f>
        <v>4</v>
      </c>
      <c r="X4" s="5">
        <f>COUNT(SMALL(X$5:X$121,{1,2,3,4}))</f>
        <v>4</v>
      </c>
      <c r="Y4" s="5">
        <f>COUNT(SMALL(Y$5:Y$121,{1,2,3,4}))</f>
        <v>4</v>
      </c>
      <c r="Z4" s="5">
        <f>COUNT(SMALL(Z$5:Z$121,{1,2,3,4}))</f>
        <v>4</v>
      </c>
      <c r="AA4" s="5">
        <f>COUNT(SMALL(AA$5:AA$121,{1,2,3,4}))</f>
        <v>4</v>
      </c>
      <c r="AB4" s="3"/>
      <c r="AC4"/>
    </row>
    <row r="5" spans="1:29" ht="15" customHeight="1" x14ac:dyDescent="0.3">
      <c r="A5" s="42">
        <v>49</v>
      </c>
      <c r="B5" s="42">
        <v>1</v>
      </c>
      <c r="C5" s="42"/>
      <c r="D5" s="42"/>
      <c r="E5" s="42">
        <v>993</v>
      </c>
      <c r="F5" s="48">
        <v>2.7847222222222225E-2</v>
      </c>
      <c r="G5" s="41" t="s">
        <v>64</v>
      </c>
      <c r="H5" s="41" t="s">
        <v>65</v>
      </c>
      <c r="I5" s="42" t="s">
        <v>66</v>
      </c>
      <c r="J5" s="42" t="s">
        <v>42</v>
      </c>
      <c r="K5" s="42">
        <v>2</v>
      </c>
      <c r="L5" s="42" t="s">
        <v>26</v>
      </c>
      <c r="M5" s="6"/>
      <c r="N5" s="6"/>
      <c r="O5" s="6"/>
      <c r="P5" s="11"/>
      <c r="Q5" s="6"/>
      <c r="R5" s="6"/>
      <c r="S5" s="6">
        <f>$B5</f>
        <v>1</v>
      </c>
      <c r="U5" s="6"/>
      <c r="V5" s="6"/>
      <c r="W5" s="6"/>
      <c r="X5" s="6"/>
      <c r="Y5" s="6"/>
      <c r="Z5" s="6"/>
      <c r="AA5" s="6"/>
    </row>
    <row r="6" spans="1:29" ht="15" customHeight="1" x14ac:dyDescent="0.3">
      <c r="A6" s="42">
        <v>57</v>
      </c>
      <c r="B6" s="42">
        <v>2</v>
      </c>
      <c r="C6" s="42"/>
      <c r="D6" s="42"/>
      <c r="E6" s="42">
        <v>1363</v>
      </c>
      <c r="F6" s="48">
        <v>2.8333333333333332E-2</v>
      </c>
      <c r="G6" s="41" t="s">
        <v>67</v>
      </c>
      <c r="H6" s="41" t="s">
        <v>68</v>
      </c>
      <c r="I6" s="42" t="s">
        <v>66</v>
      </c>
      <c r="J6" s="42" t="s">
        <v>18</v>
      </c>
      <c r="K6" s="42">
        <v>2</v>
      </c>
      <c r="L6" s="42" t="s">
        <v>26</v>
      </c>
      <c r="M6" s="11"/>
      <c r="N6" s="6">
        <f>$B6</f>
        <v>2</v>
      </c>
      <c r="O6" s="11"/>
      <c r="P6" s="11"/>
      <c r="Q6" s="6"/>
      <c r="R6" s="6"/>
      <c r="S6" s="11"/>
      <c r="U6" s="6"/>
      <c r="V6" s="6"/>
      <c r="W6" s="6"/>
      <c r="X6" s="6"/>
      <c r="Y6" s="6"/>
      <c r="Z6" s="6"/>
      <c r="AA6" s="6"/>
    </row>
    <row r="7" spans="1:29" ht="15" customHeight="1" x14ac:dyDescent="0.3">
      <c r="A7" s="42">
        <v>58</v>
      </c>
      <c r="B7" s="42">
        <v>3</v>
      </c>
      <c r="C7" s="42">
        <v>1</v>
      </c>
      <c r="D7" s="42">
        <v>1</v>
      </c>
      <c r="E7" s="42">
        <v>1000</v>
      </c>
      <c r="F7" s="48">
        <v>2.8495370370370369E-2</v>
      </c>
      <c r="G7" s="41" t="s">
        <v>103</v>
      </c>
      <c r="H7" s="41" t="s">
        <v>104</v>
      </c>
      <c r="I7" s="42" t="s">
        <v>105</v>
      </c>
      <c r="J7" s="42" t="s">
        <v>42</v>
      </c>
      <c r="K7" s="42">
        <v>2</v>
      </c>
      <c r="L7" s="42" t="s">
        <v>26</v>
      </c>
      <c r="M7" s="6"/>
      <c r="N7" s="6"/>
      <c r="O7" s="6"/>
      <c r="P7" s="6"/>
      <c r="Q7" s="11"/>
      <c r="R7" s="6"/>
      <c r="S7" s="6">
        <f>$B7</f>
        <v>3</v>
      </c>
      <c r="U7" s="6"/>
      <c r="V7" s="6"/>
      <c r="W7" s="6"/>
      <c r="X7" s="6"/>
      <c r="Y7" s="6"/>
      <c r="Z7" s="6"/>
      <c r="AA7" s="6">
        <f>$D7</f>
        <v>1</v>
      </c>
    </row>
    <row r="8" spans="1:29" ht="15" customHeight="1" x14ac:dyDescent="0.3">
      <c r="A8" s="42">
        <v>60</v>
      </c>
      <c r="B8" s="42">
        <v>4</v>
      </c>
      <c r="C8" s="42">
        <v>1</v>
      </c>
      <c r="D8" s="42">
        <v>2</v>
      </c>
      <c r="E8" s="42">
        <v>778</v>
      </c>
      <c r="F8" s="48">
        <v>2.8518518518518516E-2</v>
      </c>
      <c r="G8" s="41" t="s">
        <v>106</v>
      </c>
      <c r="H8" s="41" t="s">
        <v>107</v>
      </c>
      <c r="I8" s="42" t="s">
        <v>108</v>
      </c>
      <c r="J8" s="42" t="s">
        <v>63</v>
      </c>
      <c r="K8" s="42">
        <v>2</v>
      </c>
      <c r="L8" s="42" t="s">
        <v>26</v>
      </c>
      <c r="M8" s="6"/>
      <c r="N8" s="6"/>
      <c r="O8" s="6">
        <f>$B8</f>
        <v>4</v>
      </c>
      <c r="P8" s="11"/>
      <c r="Q8" s="11"/>
      <c r="R8" s="6"/>
      <c r="S8" s="11"/>
      <c r="U8" s="6"/>
      <c r="V8" s="6"/>
      <c r="W8" s="6">
        <f>$D8</f>
        <v>2</v>
      </c>
      <c r="X8" s="6"/>
      <c r="Y8" s="6"/>
      <c r="Z8" s="6"/>
      <c r="AA8" s="6"/>
    </row>
    <row r="9" spans="1:29" ht="15" customHeight="1" x14ac:dyDescent="0.3">
      <c r="A9" s="42">
        <v>69</v>
      </c>
      <c r="B9" s="42">
        <v>5</v>
      </c>
      <c r="C9" s="42">
        <v>2</v>
      </c>
      <c r="D9" s="42">
        <v>3</v>
      </c>
      <c r="E9" s="42">
        <v>477</v>
      </c>
      <c r="F9" s="48">
        <v>2.8958333333333332E-2</v>
      </c>
      <c r="G9" s="41" t="s">
        <v>109</v>
      </c>
      <c r="H9" s="41" t="s">
        <v>110</v>
      </c>
      <c r="I9" s="42" t="s">
        <v>105</v>
      </c>
      <c r="J9" s="42" t="s">
        <v>59</v>
      </c>
      <c r="K9" s="42">
        <v>2</v>
      </c>
      <c r="L9" s="42" t="s">
        <v>26</v>
      </c>
      <c r="M9" s="11"/>
      <c r="N9" s="6"/>
      <c r="O9" s="11"/>
      <c r="P9" s="6"/>
      <c r="Q9" s="11"/>
      <c r="R9" s="6">
        <f>$B9</f>
        <v>5</v>
      </c>
      <c r="S9" s="11"/>
      <c r="U9" s="6"/>
      <c r="V9" s="6"/>
      <c r="W9" s="6"/>
      <c r="X9" s="6"/>
      <c r="Y9" s="6"/>
      <c r="Z9" s="6">
        <f>$D9</f>
        <v>3</v>
      </c>
      <c r="AA9" s="6"/>
    </row>
    <row r="10" spans="1:29" ht="15" customHeight="1" x14ac:dyDescent="0.3">
      <c r="A10" s="42">
        <v>75</v>
      </c>
      <c r="B10" s="42">
        <v>6</v>
      </c>
      <c r="C10" s="42">
        <v>2</v>
      </c>
      <c r="D10" s="42">
        <v>4</v>
      </c>
      <c r="E10" s="42">
        <v>478</v>
      </c>
      <c r="F10" s="48">
        <v>2.9189814814814814E-2</v>
      </c>
      <c r="G10" s="41" t="s">
        <v>96</v>
      </c>
      <c r="H10" s="41" t="s">
        <v>102</v>
      </c>
      <c r="I10" s="42" t="s">
        <v>108</v>
      </c>
      <c r="J10" s="42" t="s">
        <v>59</v>
      </c>
      <c r="K10" s="42">
        <v>2</v>
      </c>
      <c r="L10" s="42" t="s">
        <v>26</v>
      </c>
      <c r="M10" s="11"/>
      <c r="N10" s="6"/>
      <c r="O10" s="6"/>
      <c r="P10" s="11"/>
      <c r="Q10" s="11"/>
      <c r="R10" s="6">
        <f>$B10</f>
        <v>6</v>
      </c>
      <c r="S10" s="6"/>
      <c r="U10" s="6"/>
      <c r="V10" s="6"/>
      <c r="W10" s="6"/>
      <c r="X10" s="6"/>
      <c r="Y10" s="6"/>
      <c r="Z10" s="6">
        <f>$D10</f>
        <v>4</v>
      </c>
      <c r="AA10" s="6"/>
    </row>
    <row r="11" spans="1:29" ht="15" customHeight="1" x14ac:dyDescent="0.3">
      <c r="A11" s="42">
        <v>83</v>
      </c>
      <c r="B11" s="42">
        <v>7</v>
      </c>
      <c r="C11" s="42"/>
      <c r="D11" s="42"/>
      <c r="E11" s="42">
        <v>779</v>
      </c>
      <c r="F11" s="48">
        <v>2.960648148148148E-2</v>
      </c>
      <c r="G11" s="41" t="s">
        <v>69</v>
      </c>
      <c r="H11" s="41" t="s">
        <v>70</v>
      </c>
      <c r="I11" s="42" t="s">
        <v>66</v>
      </c>
      <c r="J11" s="42" t="s">
        <v>63</v>
      </c>
      <c r="K11" s="42">
        <v>2</v>
      </c>
      <c r="L11" s="42" t="s">
        <v>26</v>
      </c>
      <c r="M11" s="6"/>
      <c r="N11" s="6"/>
      <c r="O11" s="6">
        <f>$B11</f>
        <v>7</v>
      </c>
      <c r="P11" s="6"/>
      <c r="Q11" s="6"/>
      <c r="R11" s="11"/>
      <c r="S11" s="11"/>
      <c r="U11" s="6"/>
      <c r="V11" s="6"/>
      <c r="W11" s="6"/>
      <c r="X11" s="6"/>
      <c r="Y11" s="6"/>
      <c r="Z11" s="6"/>
      <c r="AA11" s="6"/>
    </row>
    <row r="12" spans="1:29" ht="15" customHeight="1" x14ac:dyDescent="0.3">
      <c r="A12" s="42">
        <v>90</v>
      </c>
      <c r="B12" s="42">
        <v>8</v>
      </c>
      <c r="C12" s="42"/>
      <c r="D12" s="42"/>
      <c r="E12" s="42">
        <v>1356</v>
      </c>
      <c r="F12" s="48">
        <v>3.0046296296296297E-2</v>
      </c>
      <c r="G12" s="41" t="s">
        <v>71</v>
      </c>
      <c r="H12" s="41" t="s">
        <v>72</v>
      </c>
      <c r="I12" s="42" t="s">
        <v>66</v>
      </c>
      <c r="J12" s="42" t="s">
        <v>18</v>
      </c>
      <c r="K12" s="42">
        <v>2</v>
      </c>
      <c r="L12" s="42" t="s">
        <v>26</v>
      </c>
      <c r="M12" s="11"/>
      <c r="N12" s="6">
        <f>$B12</f>
        <v>8</v>
      </c>
      <c r="O12" s="11"/>
      <c r="P12" s="11"/>
      <c r="Q12" s="6"/>
      <c r="R12" s="6"/>
      <c r="S12" s="6"/>
      <c r="U12" s="6"/>
      <c r="V12" s="6"/>
      <c r="W12" s="6"/>
      <c r="X12" s="6"/>
      <c r="Y12" s="6"/>
      <c r="Z12" s="6"/>
      <c r="AA12" s="6"/>
    </row>
    <row r="13" spans="1:29" ht="15" customHeight="1" x14ac:dyDescent="0.3">
      <c r="A13" s="42">
        <v>92</v>
      </c>
      <c r="B13" s="42">
        <v>9</v>
      </c>
      <c r="C13" s="42">
        <v>3</v>
      </c>
      <c r="D13" s="42">
        <v>5</v>
      </c>
      <c r="E13" s="42">
        <v>1131</v>
      </c>
      <c r="F13" s="48">
        <v>3.0150462962962962E-2</v>
      </c>
      <c r="G13" s="41" t="s">
        <v>111</v>
      </c>
      <c r="H13" s="41" t="s">
        <v>112</v>
      </c>
      <c r="I13" s="42" t="s">
        <v>108</v>
      </c>
      <c r="J13" s="42" t="s">
        <v>41</v>
      </c>
      <c r="K13" s="42">
        <v>2</v>
      </c>
      <c r="L13" s="42" t="s">
        <v>26</v>
      </c>
      <c r="M13" s="6"/>
      <c r="N13" s="6"/>
      <c r="O13" s="6"/>
      <c r="P13" s="6">
        <f>$B13</f>
        <v>9</v>
      </c>
      <c r="Q13" s="11"/>
      <c r="R13" s="11"/>
      <c r="S13" s="6"/>
      <c r="U13" s="6"/>
      <c r="V13" s="6"/>
      <c r="W13" s="6"/>
      <c r="X13" s="6">
        <f>$D13</f>
        <v>5</v>
      </c>
      <c r="Y13" s="6"/>
      <c r="Z13" s="6"/>
      <c r="AA13" s="6"/>
    </row>
    <row r="14" spans="1:29" ht="15" customHeight="1" x14ac:dyDescent="0.3">
      <c r="A14" s="42">
        <v>96</v>
      </c>
      <c r="B14" s="42">
        <v>10</v>
      </c>
      <c r="C14" s="42"/>
      <c r="D14" s="42"/>
      <c r="E14" s="42">
        <v>1350</v>
      </c>
      <c r="F14" s="48">
        <v>3.048611111111111E-2</v>
      </c>
      <c r="G14" s="41" t="s">
        <v>73</v>
      </c>
      <c r="H14" s="41" t="s">
        <v>74</v>
      </c>
      <c r="I14" s="42" t="s">
        <v>66</v>
      </c>
      <c r="J14" s="42" t="s">
        <v>18</v>
      </c>
      <c r="K14" s="42">
        <v>2</v>
      </c>
      <c r="L14" s="42" t="s">
        <v>26</v>
      </c>
      <c r="M14" s="6"/>
      <c r="N14" s="6">
        <f>$B14</f>
        <v>10</v>
      </c>
      <c r="O14" s="11"/>
      <c r="P14" s="11"/>
      <c r="Q14" s="11"/>
      <c r="R14" s="6"/>
      <c r="S14" s="11"/>
      <c r="U14" s="6"/>
      <c r="V14" s="6"/>
      <c r="W14" s="6"/>
      <c r="X14" s="6"/>
      <c r="Y14" s="6"/>
      <c r="Z14" s="6"/>
      <c r="AA14" s="6"/>
    </row>
    <row r="15" spans="1:29" ht="15" customHeight="1" x14ac:dyDescent="0.3">
      <c r="A15" s="42">
        <v>101</v>
      </c>
      <c r="B15" s="42">
        <v>11</v>
      </c>
      <c r="C15" s="42"/>
      <c r="D15" s="42"/>
      <c r="E15" s="42">
        <v>1351</v>
      </c>
      <c r="F15" s="48">
        <v>3.0821759259259261E-2</v>
      </c>
      <c r="G15" s="41" t="s">
        <v>75</v>
      </c>
      <c r="H15" s="41" t="s">
        <v>76</v>
      </c>
      <c r="I15" s="42" t="s">
        <v>66</v>
      </c>
      <c r="J15" s="42" t="s">
        <v>18</v>
      </c>
      <c r="K15" s="42">
        <v>2</v>
      </c>
      <c r="L15" s="42" t="s">
        <v>26</v>
      </c>
      <c r="M15" s="6"/>
      <c r="N15" s="6">
        <f>$B15</f>
        <v>11</v>
      </c>
      <c r="O15" s="6"/>
      <c r="P15" s="11"/>
      <c r="Q15" s="11"/>
      <c r="R15" s="6"/>
      <c r="S15" s="6"/>
      <c r="U15" s="6"/>
      <c r="V15" s="6"/>
      <c r="W15" s="6"/>
      <c r="X15" s="6"/>
      <c r="Y15" s="6"/>
      <c r="Z15" s="6"/>
      <c r="AA15" s="6"/>
    </row>
    <row r="16" spans="1:29" ht="15" customHeight="1" x14ac:dyDescent="0.3">
      <c r="A16" s="42">
        <v>115</v>
      </c>
      <c r="B16" s="42">
        <v>12</v>
      </c>
      <c r="C16" s="42">
        <v>4</v>
      </c>
      <c r="D16" s="42">
        <v>6</v>
      </c>
      <c r="E16" s="42">
        <v>843</v>
      </c>
      <c r="F16" s="48">
        <v>3.1736111111111111E-2</v>
      </c>
      <c r="G16" s="41" t="s">
        <v>71</v>
      </c>
      <c r="H16" s="41" t="s">
        <v>113</v>
      </c>
      <c r="I16" s="42" t="s">
        <v>108</v>
      </c>
      <c r="J16" s="42" t="s">
        <v>63</v>
      </c>
      <c r="K16" s="42">
        <v>2</v>
      </c>
      <c r="L16" s="42" t="s">
        <v>26</v>
      </c>
      <c r="M16" s="6"/>
      <c r="N16" s="6"/>
      <c r="O16" s="6">
        <f>$B16</f>
        <v>12</v>
      </c>
      <c r="P16" s="11"/>
      <c r="Q16" s="11"/>
      <c r="R16" s="6"/>
      <c r="S16" s="11"/>
      <c r="U16" s="6"/>
      <c r="V16" s="6"/>
      <c r="W16" s="6">
        <f>$D16</f>
        <v>6</v>
      </c>
      <c r="X16" s="6"/>
      <c r="Y16" s="6"/>
      <c r="Z16" s="6"/>
      <c r="AA16" s="6"/>
    </row>
    <row r="17" spans="1:27" ht="15" customHeight="1" x14ac:dyDescent="0.3">
      <c r="A17" s="42">
        <v>118</v>
      </c>
      <c r="B17" s="42">
        <v>13</v>
      </c>
      <c r="C17" s="42">
        <v>5</v>
      </c>
      <c r="D17" s="42">
        <v>7</v>
      </c>
      <c r="E17" s="42">
        <v>1132</v>
      </c>
      <c r="F17" s="48">
        <v>3.1909722222222221E-2</v>
      </c>
      <c r="G17" s="41" t="s">
        <v>114</v>
      </c>
      <c r="H17" s="41" t="s">
        <v>115</v>
      </c>
      <c r="I17" s="42" t="s">
        <v>108</v>
      </c>
      <c r="J17" s="42" t="s">
        <v>41</v>
      </c>
      <c r="K17" s="42">
        <v>2</v>
      </c>
      <c r="L17" s="42" t="s">
        <v>26</v>
      </c>
      <c r="M17" s="6"/>
      <c r="N17" s="6"/>
      <c r="O17" s="6"/>
      <c r="P17" s="6">
        <f>$B17</f>
        <v>13</v>
      </c>
      <c r="Q17" s="6"/>
      <c r="R17" s="6"/>
      <c r="S17" s="6"/>
      <c r="U17" s="6"/>
      <c r="V17" s="6"/>
      <c r="W17" s="6"/>
      <c r="X17" s="6">
        <f>$D17</f>
        <v>7</v>
      </c>
      <c r="Y17" s="6"/>
      <c r="Z17" s="6"/>
      <c r="AA17" s="6"/>
    </row>
    <row r="18" spans="1:27" ht="15" customHeight="1" x14ac:dyDescent="0.3">
      <c r="A18" s="42">
        <v>119</v>
      </c>
      <c r="B18" s="42">
        <v>14</v>
      </c>
      <c r="C18" s="42">
        <v>3</v>
      </c>
      <c r="D18" s="42">
        <v>8</v>
      </c>
      <c r="E18" s="42">
        <v>474</v>
      </c>
      <c r="F18" s="48">
        <v>3.1956018518518516E-2</v>
      </c>
      <c r="G18" s="41" t="s">
        <v>116</v>
      </c>
      <c r="H18" s="41" t="s">
        <v>117</v>
      </c>
      <c r="I18" s="42" t="s">
        <v>105</v>
      </c>
      <c r="J18" s="42" t="s">
        <v>59</v>
      </c>
      <c r="K18" s="42">
        <v>2</v>
      </c>
      <c r="L18" s="42" t="s">
        <v>26</v>
      </c>
      <c r="M18" s="11"/>
      <c r="N18" s="6"/>
      <c r="O18" s="11"/>
      <c r="P18" s="6"/>
      <c r="Q18" s="6"/>
      <c r="R18" s="6">
        <f>$B18</f>
        <v>14</v>
      </c>
      <c r="S18" s="6"/>
      <c r="U18" s="6"/>
      <c r="V18" s="6"/>
      <c r="W18" s="6"/>
      <c r="X18" s="6"/>
      <c r="Y18" s="6"/>
      <c r="Z18" s="6">
        <f>$D18</f>
        <v>8</v>
      </c>
      <c r="AA18" s="6"/>
    </row>
    <row r="19" spans="1:27" ht="15" customHeight="1" x14ac:dyDescent="0.3">
      <c r="A19" s="42">
        <v>120</v>
      </c>
      <c r="B19" s="42">
        <v>15</v>
      </c>
      <c r="C19" s="42">
        <v>4</v>
      </c>
      <c r="D19" s="42">
        <v>9</v>
      </c>
      <c r="E19" s="42">
        <v>1332</v>
      </c>
      <c r="F19" s="48">
        <v>3.1967592592592596E-2</v>
      </c>
      <c r="G19" s="41" t="s">
        <v>118</v>
      </c>
      <c r="H19" s="41" t="s">
        <v>119</v>
      </c>
      <c r="I19" s="42" t="s">
        <v>105</v>
      </c>
      <c r="J19" s="42" t="s">
        <v>18</v>
      </c>
      <c r="K19" s="42">
        <v>2</v>
      </c>
      <c r="L19" s="42" t="s">
        <v>26</v>
      </c>
      <c r="M19" s="6"/>
      <c r="N19" s="6">
        <f>$B19</f>
        <v>15</v>
      </c>
      <c r="O19" s="11"/>
      <c r="P19" s="11"/>
      <c r="Q19" s="11"/>
      <c r="R19" s="6"/>
      <c r="S19" s="11"/>
      <c r="U19" s="6"/>
      <c r="V19" s="6">
        <f>$D19</f>
        <v>9</v>
      </c>
      <c r="W19" s="6"/>
      <c r="X19" s="6"/>
      <c r="Y19" s="6"/>
      <c r="Z19" s="6"/>
      <c r="AA19" s="6"/>
    </row>
    <row r="20" spans="1:27" ht="15" customHeight="1" x14ac:dyDescent="0.3">
      <c r="A20" s="42">
        <v>122</v>
      </c>
      <c r="B20" s="42">
        <v>16</v>
      </c>
      <c r="C20" s="42">
        <v>6</v>
      </c>
      <c r="D20" s="42">
        <v>10</v>
      </c>
      <c r="E20" s="42">
        <v>1666</v>
      </c>
      <c r="F20" s="48">
        <v>3.2002314814814817E-2</v>
      </c>
      <c r="G20" s="41" t="s">
        <v>120</v>
      </c>
      <c r="H20" s="41" t="s">
        <v>121</v>
      </c>
      <c r="I20" s="42" t="s">
        <v>108</v>
      </c>
      <c r="J20" s="42" t="s">
        <v>24</v>
      </c>
      <c r="K20" s="42">
        <v>2</v>
      </c>
      <c r="L20" s="42" t="s">
        <v>26</v>
      </c>
      <c r="M20" s="6">
        <f>$B20</f>
        <v>16</v>
      </c>
      <c r="N20" s="6"/>
      <c r="O20" s="11"/>
      <c r="P20" s="11"/>
      <c r="Q20" s="11"/>
      <c r="R20" s="6"/>
      <c r="S20" s="11"/>
      <c r="U20" s="6">
        <f>$D20</f>
        <v>10</v>
      </c>
      <c r="V20" s="6"/>
      <c r="W20" s="6"/>
      <c r="X20" s="6"/>
      <c r="Y20" s="6"/>
      <c r="Z20" s="6"/>
      <c r="AA20" s="6"/>
    </row>
    <row r="21" spans="1:27" ht="15" customHeight="1" x14ac:dyDescent="0.3">
      <c r="A21" s="42">
        <v>126</v>
      </c>
      <c r="B21" s="42">
        <v>17</v>
      </c>
      <c r="C21" s="42">
        <v>5</v>
      </c>
      <c r="D21" s="42">
        <v>11</v>
      </c>
      <c r="E21" s="42">
        <v>1043</v>
      </c>
      <c r="F21" s="48">
        <v>3.2199074074074074E-2</v>
      </c>
      <c r="G21" s="41" t="s">
        <v>118</v>
      </c>
      <c r="H21" s="41" t="s">
        <v>122</v>
      </c>
      <c r="I21" s="42" t="s">
        <v>105</v>
      </c>
      <c r="J21" s="42" t="s">
        <v>42</v>
      </c>
      <c r="K21" s="42">
        <v>2</v>
      </c>
      <c r="L21" s="42" t="s">
        <v>26</v>
      </c>
      <c r="M21" s="11"/>
      <c r="N21" s="6"/>
      <c r="O21" s="11"/>
      <c r="P21" s="6"/>
      <c r="Q21" s="11"/>
      <c r="R21" s="6"/>
      <c r="S21" s="6">
        <f>$B21</f>
        <v>17</v>
      </c>
      <c r="U21" s="6"/>
      <c r="V21" s="6"/>
      <c r="W21" s="6"/>
      <c r="X21" s="6"/>
      <c r="Y21" s="6"/>
      <c r="Z21" s="6"/>
      <c r="AA21" s="6">
        <f>$D21</f>
        <v>11</v>
      </c>
    </row>
    <row r="22" spans="1:27" ht="15" customHeight="1" x14ac:dyDescent="0.3">
      <c r="A22" s="42">
        <v>127</v>
      </c>
      <c r="B22" s="42">
        <v>18</v>
      </c>
      <c r="C22" s="42"/>
      <c r="D22" s="42"/>
      <c r="E22" s="42">
        <v>1624</v>
      </c>
      <c r="F22" s="48">
        <v>3.2210648148148148E-2</v>
      </c>
      <c r="G22" s="41" t="s">
        <v>77</v>
      </c>
      <c r="H22" s="41" t="s">
        <v>78</v>
      </c>
      <c r="I22" s="42" t="s">
        <v>66</v>
      </c>
      <c r="J22" s="42" t="s">
        <v>24</v>
      </c>
      <c r="K22" s="42">
        <v>2</v>
      </c>
      <c r="L22" s="42" t="s">
        <v>26</v>
      </c>
      <c r="M22" s="6">
        <f>$B22</f>
        <v>18</v>
      </c>
      <c r="N22" s="6"/>
      <c r="O22" s="6"/>
      <c r="P22" s="6"/>
      <c r="Q22" s="6"/>
      <c r="R22" s="11"/>
      <c r="S22" s="6"/>
      <c r="U22" s="6"/>
      <c r="V22" s="6"/>
      <c r="W22" s="6"/>
      <c r="X22" s="6"/>
      <c r="Y22" s="6"/>
      <c r="Z22" s="6"/>
      <c r="AA22" s="6"/>
    </row>
    <row r="23" spans="1:27" ht="15" customHeight="1" x14ac:dyDescent="0.3">
      <c r="A23" s="42">
        <v>130</v>
      </c>
      <c r="B23" s="42">
        <v>19</v>
      </c>
      <c r="C23" s="42">
        <v>6</v>
      </c>
      <c r="D23" s="42">
        <v>12</v>
      </c>
      <c r="E23" s="42">
        <v>1144</v>
      </c>
      <c r="F23" s="48">
        <v>3.2418981481481486E-2</v>
      </c>
      <c r="G23" s="41" t="s">
        <v>123</v>
      </c>
      <c r="H23" s="41" t="s">
        <v>124</v>
      </c>
      <c r="I23" s="42" t="s">
        <v>105</v>
      </c>
      <c r="J23" s="42" t="s">
        <v>41</v>
      </c>
      <c r="K23" s="42">
        <v>2</v>
      </c>
      <c r="L23" s="42" t="s">
        <v>26</v>
      </c>
      <c r="M23" s="6"/>
      <c r="N23" s="6"/>
      <c r="O23" s="6"/>
      <c r="P23" s="6">
        <f>$B23</f>
        <v>19</v>
      </c>
      <c r="Q23" s="6"/>
      <c r="R23" s="6"/>
      <c r="S23" s="6"/>
      <c r="U23" s="6"/>
      <c r="V23" s="6"/>
      <c r="W23" s="6"/>
      <c r="X23" s="6">
        <f>$D23</f>
        <v>12</v>
      </c>
      <c r="Y23" s="6"/>
      <c r="Z23" s="6"/>
      <c r="AA23" s="6"/>
    </row>
    <row r="24" spans="1:27" ht="15" customHeight="1" x14ac:dyDescent="0.3">
      <c r="A24" s="42">
        <v>131</v>
      </c>
      <c r="B24" s="42">
        <v>20</v>
      </c>
      <c r="C24" s="42">
        <v>7</v>
      </c>
      <c r="D24" s="42">
        <v>13</v>
      </c>
      <c r="E24" s="42">
        <v>1140</v>
      </c>
      <c r="F24" s="48">
        <v>3.24537037037037E-2</v>
      </c>
      <c r="G24" s="41" t="s">
        <v>125</v>
      </c>
      <c r="H24" s="41" t="s">
        <v>126</v>
      </c>
      <c r="I24" s="42" t="s">
        <v>108</v>
      </c>
      <c r="J24" s="42" t="s">
        <v>41</v>
      </c>
      <c r="K24" s="42">
        <v>2</v>
      </c>
      <c r="L24" s="42" t="s">
        <v>26</v>
      </c>
      <c r="M24" s="11"/>
      <c r="N24" s="6"/>
      <c r="O24" s="11"/>
      <c r="P24" s="6">
        <f>$B24</f>
        <v>20</v>
      </c>
      <c r="Q24" s="11"/>
      <c r="R24" s="6"/>
      <c r="S24" s="11"/>
      <c r="U24" s="6"/>
      <c r="V24" s="6"/>
      <c r="W24" s="6"/>
      <c r="X24" s="6">
        <f>$D24</f>
        <v>13</v>
      </c>
      <c r="Y24" s="6"/>
      <c r="Z24" s="6"/>
      <c r="AA24" s="6"/>
    </row>
    <row r="25" spans="1:27" ht="15" customHeight="1" x14ac:dyDescent="0.3">
      <c r="A25" s="42">
        <v>133</v>
      </c>
      <c r="B25" s="42">
        <v>21</v>
      </c>
      <c r="C25" s="42"/>
      <c r="D25" s="42"/>
      <c r="E25" s="42">
        <v>1760</v>
      </c>
      <c r="F25" s="48">
        <v>3.2557870370370369E-2</v>
      </c>
      <c r="G25" s="41" t="s">
        <v>79</v>
      </c>
      <c r="H25" s="41" t="s">
        <v>80</v>
      </c>
      <c r="I25" s="42" t="s">
        <v>66</v>
      </c>
      <c r="J25" s="42" t="s">
        <v>19</v>
      </c>
      <c r="K25" s="42">
        <v>2</v>
      </c>
      <c r="L25" s="42" t="s">
        <v>26</v>
      </c>
      <c r="M25" s="6"/>
      <c r="N25" s="6"/>
      <c r="O25" s="6"/>
      <c r="P25" s="6"/>
      <c r="Q25" s="6">
        <f>$B25</f>
        <v>21</v>
      </c>
      <c r="R25" s="11"/>
      <c r="S25" s="11"/>
      <c r="U25" s="6"/>
      <c r="V25" s="6"/>
      <c r="W25" s="6"/>
      <c r="X25" s="6"/>
      <c r="Y25" s="6"/>
      <c r="Z25" s="6"/>
      <c r="AA25" s="6"/>
    </row>
    <row r="26" spans="1:27" ht="15" customHeight="1" x14ac:dyDescent="0.3">
      <c r="A26" s="42">
        <v>139</v>
      </c>
      <c r="B26" s="42">
        <v>22</v>
      </c>
      <c r="C26" s="42"/>
      <c r="D26" s="42"/>
      <c r="E26" s="42">
        <v>1115</v>
      </c>
      <c r="F26" s="48">
        <v>3.2870370370370369E-2</v>
      </c>
      <c r="G26" s="41" t="s">
        <v>81</v>
      </c>
      <c r="H26" s="41" t="s">
        <v>82</v>
      </c>
      <c r="I26" s="42" t="s">
        <v>66</v>
      </c>
      <c r="J26" s="42" t="s">
        <v>41</v>
      </c>
      <c r="K26" s="42">
        <v>2</v>
      </c>
      <c r="L26" s="42" t="s">
        <v>26</v>
      </c>
      <c r="M26" s="6"/>
      <c r="N26" s="6"/>
      <c r="O26" s="11"/>
      <c r="P26" s="6">
        <f>$B26</f>
        <v>22</v>
      </c>
      <c r="Q26" s="11"/>
      <c r="R26" s="6"/>
      <c r="S26" s="11"/>
      <c r="U26" s="6"/>
      <c r="V26" s="6"/>
      <c r="W26" s="6"/>
      <c r="X26" s="6"/>
      <c r="Y26" s="6"/>
      <c r="Z26" s="6"/>
      <c r="AA26" s="6"/>
    </row>
    <row r="27" spans="1:27" ht="15" customHeight="1" x14ac:dyDescent="0.3">
      <c r="A27" s="42">
        <v>141</v>
      </c>
      <c r="B27" s="42">
        <v>23</v>
      </c>
      <c r="C27" s="42">
        <v>8</v>
      </c>
      <c r="D27" s="42">
        <v>14</v>
      </c>
      <c r="E27" s="42">
        <v>1331</v>
      </c>
      <c r="F27" s="48">
        <v>3.3101851851851855E-2</v>
      </c>
      <c r="G27" s="41" t="s">
        <v>71</v>
      </c>
      <c r="H27" s="41" t="s">
        <v>127</v>
      </c>
      <c r="I27" s="42" t="s">
        <v>108</v>
      </c>
      <c r="J27" s="42" t="s">
        <v>18</v>
      </c>
      <c r="K27" s="42">
        <v>2</v>
      </c>
      <c r="L27" s="42" t="s">
        <v>26</v>
      </c>
      <c r="M27" s="6"/>
      <c r="N27" s="6">
        <f>$B27</f>
        <v>23</v>
      </c>
      <c r="O27" s="11"/>
      <c r="P27" s="11"/>
      <c r="Q27" s="6"/>
      <c r="R27" s="6"/>
      <c r="S27" s="6"/>
      <c r="U27" s="6"/>
      <c r="V27" s="6">
        <f>$D27</f>
        <v>14</v>
      </c>
      <c r="W27" s="6"/>
      <c r="X27" s="6"/>
      <c r="Y27" s="6"/>
      <c r="Z27" s="6"/>
      <c r="AA27" s="6"/>
    </row>
    <row r="28" spans="1:27" ht="15" customHeight="1" x14ac:dyDescent="0.3">
      <c r="A28" s="42">
        <v>142</v>
      </c>
      <c r="B28" s="42">
        <v>24</v>
      </c>
      <c r="C28" s="42">
        <v>9</v>
      </c>
      <c r="D28" s="42">
        <v>15</v>
      </c>
      <c r="E28" s="42">
        <v>981</v>
      </c>
      <c r="F28" s="48">
        <v>3.3148148148148149E-2</v>
      </c>
      <c r="G28" s="41" t="s">
        <v>128</v>
      </c>
      <c r="H28" s="41" t="s">
        <v>129</v>
      </c>
      <c r="I28" s="42" t="s">
        <v>108</v>
      </c>
      <c r="J28" s="42" t="s">
        <v>42</v>
      </c>
      <c r="K28" s="42">
        <v>2</v>
      </c>
      <c r="L28" s="42" t="s">
        <v>26</v>
      </c>
      <c r="M28" s="6"/>
      <c r="N28" s="6"/>
      <c r="O28" s="6"/>
      <c r="P28" s="11"/>
      <c r="Q28" s="6"/>
      <c r="R28" s="11"/>
      <c r="S28" s="6">
        <f>$B28</f>
        <v>24</v>
      </c>
      <c r="U28" s="6"/>
      <c r="V28" s="6"/>
      <c r="W28" s="6"/>
      <c r="X28" s="6"/>
      <c r="Y28" s="6"/>
      <c r="Z28" s="6"/>
      <c r="AA28" s="6">
        <f>$D28</f>
        <v>15</v>
      </c>
    </row>
    <row r="29" spans="1:27" ht="15" customHeight="1" x14ac:dyDescent="0.3">
      <c r="A29" s="42">
        <v>143</v>
      </c>
      <c r="B29" s="42">
        <v>25</v>
      </c>
      <c r="C29" s="42"/>
      <c r="D29" s="42"/>
      <c r="E29" s="42">
        <v>1661</v>
      </c>
      <c r="F29" s="48">
        <v>3.3171296296296296E-2</v>
      </c>
      <c r="G29" s="41" t="s">
        <v>77</v>
      </c>
      <c r="H29" s="41" t="s">
        <v>83</v>
      </c>
      <c r="I29" s="42" t="s">
        <v>66</v>
      </c>
      <c r="J29" s="42" t="s">
        <v>24</v>
      </c>
      <c r="K29" s="42">
        <v>2</v>
      </c>
      <c r="L29" s="42" t="s">
        <v>26</v>
      </c>
      <c r="M29" s="6">
        <f>$B29</f>
        <v>25</v>
      </c>
      <c r="N29" s="6"/>
      <c r="O29" s="6"/>
      <c r="P29" s="6"/>
      <c r="Q29" s="11"/>
      <c r="R29" s="6"/>
      <c r="S29" s="11"/>
      <c r="U29" s="6"/>
      <c r="V29" s="6"/>
      <c r="W29" s="6"/>
      <c r="X29" s="6"/>
      <c r="Y29" s="6"/>
      <c r="Z29" s="6"/>
      <c r="AA29" s="6"/>
    </row>
    <row r="30" spans="1:27" ht="15" customHeight="1" x14ac:dyDescent="0.3">
      <c r="A30" s="42">
        <v>146</v>
      </c>
      <c r="B30" s="42">
        <v>26</v>
      </c>
      <c r="C30" s="42">
        <v>1</v>
      </c>
      <c r="D30" s="42">
        <v>16</v>
      </c>
      <c r="E30" s="42">
        <v>1638</v>
      </c>
      <c r="F30" s="48">
        <v>3.3298611111111112E-2</v>
      </c>
      <c r="G30" s="41" t="s">
        <v>130</v>
      </c>
      <c r="H30" s="41" t="s">
        <v>85</v>
      </c>
      <c r="I30" s="42" t="s">
        <v>131</v>
      </c>
      <c r="J30" s="42" t="s">
        <v>24</v>
      </c>
      <c r="K30" s="42">
        <v>2</v>
      </c>
      <c r="L30" s="42" t="s">
        <v>26</v>
      </c>
      <c r="M30" s="6">
        <f>$B30</f>
        <v>26</v>
      </c>
      <c r="N30" s="6"/>
      <c r="O30" s="6"/>
      <c r="P30" s="11"/>
      <c r="Q30" s="11"/>
      <c r="R30" s="11"/>
      <c r="S30" s="6"/>
      <c r="U30" s="6">
        <f>$D30</f>
        <v>16</v>
      </c>
      <c r="V30" s="6"/>
      <c r="W30" s="6"/>
      <c r="X30" s="6"/>
      <c r="Y30" s="6"/>
      <c r="Z30" s="6"/>
      <c r="AA30" s="6"/>
    </row>
    <row r="31" spans="1:27" ht="15" customHeight="1" x14ac:dyDescent="0.3">
      <c r="A31" s="42">
        <v>147</v>
      </c>
      <c r="B31" s="42">
        <v>27</v>
      </c>
      <c r="C31" s="42"/>
      <c r="D31" s="42"/>
      <c r="E31" s="42">
        <v>1639</v>
      </c>
      <c r="F31" s="48">
        <v>3.3333333333333333E-2</v>
      </c>
      <c r="G31" s="41" t="s">
        <v>84</v>
      </c>
      <c r="H31" s="41" t="s">
        <v>85</v>
      </c>
      <c r="I31" s="42" t="s">
        <v>66</v>
      </c>
      <c r="J31" s="42" t="s">
        <v>24</v>
      </c>
      <c r="K31" s="42">
        <v>2</v>
      </c>
      <c r="L31" s="42" t="s">
        <v>26</v>
      </c>
      <c r="M31" s="6">
        <f>$B31</f>
        <v>27</v>
      </c>
      <c r="N31" s="11"/>
      <c r="O31" s="6"/>
      <c r="P31" s="11"/>
      <c r="Q31" s="6"/>
      <c r="R31" s="11"/>
      <c r="S31" s="6"/>
      <c r="U31" s="6"/>
      <c r="V31" s="6"/>
      <c r="W31" s="6"/>
      <c r="X31" s="6"/>
      <c r="Y31" s="6"/>
      <c r="Z31" s="6"/>
      <c r="AA31" s="6"/>
    </row>
    <row r="32" spans="1:27" ht="15" customHeight="1" x14ac:dyDescent="0.3">
      <c r="A32" s="42">
        <v>148</v>
      </c>
      <c r="B32" s="42">
        <v>28</v>
      </c>
      <c r="C32" s="42">
        <v>10</v>
      </c>
      <c r="D32" s="42">
        <v>17</v>
      </c>
      <c r="E32" s="42">
        <v>799</v>
      </c>
      <c r="F32" s="48">
        <v>3.3344907407407406E-2</v>
      </c>
      <c r="G32" s="41" t="s">
        <v>132</v>
      </c>
      <c r="H32" s="41" t="s">
        <v>133</v>
      </c>
      <c r="I32" s="42" t="s">
        <v>108</v>
      </c>
      <c r="J32" s="42" t="s">
        <v>63</v>
      </c>
      <c r="K32" s="42">
        <v>2</v>
      </c>
      <c r="L32" s="42" t="s">
        <v>26</v>
      </c>
      <c r="M32" s="6"/>
      <c r="N32" s="6"/>
      <c r="O32" s="6">
        <f>$B32</f>
        <v>28</v>
      </c>
      <c r="P32" s="11"/>
      <c r="Q32" s="11"/>
      <c r="R32" s="6"/>
      <c r="S32" s="11"/>
      <c r="U32" s="6"/>
      <c r="V32" s="6"/>
      <c r="W32" s="6">
        <f>$D32</f>
        <v>17</v>
      </c>
      <c r="X32" s="6"/>
      <c r="Y32" s="6"/>
      <c r="Z32" s="6"/>
      <c r="AA32" s="6"/>
    </row>
    <row r="33" spans="1:27" ht="15" customHeight="1" x14ac:dyDescent="0.3">
      <c r="A33" s="42">
        <v>149</v>
      </c>
      <c r="B33" s="42">
        <v>29</v>
      </c>
      <c r="C33" s="42">
        <v>2</v>
      </c>
      <c r="D33" s="42">
        <v>18</v>
      </c>
      <c r="E33" s="42">
        <v>473</v>
      </c>
      <c r="F33" s="48">
        <v>3.3530092592592591E-2</v>
      </c>
      <c r="G33" s="41" t="s">
        <v>134</v>
      </c>
      <c r="H33" s="41" t="s">
        <v>135</v>
      </c>
      <c r="I33" s="42" t="s">
        <v>131</v>
      </c>
      <c r="J33" s="42" t="s">
        <v>59</v>
      </c>
      <c r="K33" s="42">
        <v>2</v>
      </c>
      <c r="L33" s="42" t="s">
        <v>26</v>
      </c>
      <c r="M33" s="6"/>
      <c r="N33" s="6"/>
      <c r="O33" s="11"/>
      <c r="P33" s="11"/>
      <c r="Q33" s="11"/>
      <c r="R33" s="6">
        <f>$B33</f>
        <v>29</v>
      </c>
      <c r="S33" s="11"/>
      <c r="U33" s="6"/>
      <c r="V33" s="6"/>
      <c r="W33" s="6"/>
      <c r="X33" s="6"/>
      <c r="Y33" s="6"/>
      <c r="Z33" s="6">
        <f>$D33</f>
        <v>18</v>
      </c>
      <c r="AA33" s="6"/>
    </row>
    <row r="34" spans="1:27" ht="15" customHeight="1" x14ac:dyDescent="0.3">
      <c r="A34" s="42">
        <v>155</v>
      </c>
      <c r="B34" s="42">
        <v>30</v>
      </c>
      <c r="C34" s="42"/>
      <c r="D34" s="42"/>
      <c r="E34" s="42">
        <v>1029</v>
      </c>
      <c r="F34" s="48">
        <v>3.3923611111111113E-2</v>
      </c>
      <c r="G34" s="41" t="s">
        <v>86</v>
      </c>
      <c r="H34" s="41" t="s">
        <v>87</v>
      </c>
      <c r="I34" s="42" t="s">
        <v>66</v>
      </c>
      <c r="J34" s="42" t="s">
        <v>42</v>
      </c>
      <c r="K34" s="42">
        <v>2</v>
      </c>
      <c r="L34" s="42" t="s">
        <v>26</v>
      </c>
      <c r="M34" s="6"/>
      <c r="N34" s="6"/>
      <c r="O34" s="11"/>
      <c r="P34" s="11"/>
      <c r="Q34" s="11"/>
      <c r="R34" s="6"/>
      <c r="S34" s="6">
        <f>$B34</f>
        <v>30</v>
      </c>
      <c r="U34" s="6"/>
      <c r="V34" s="6"/>
      <c r="W34" s="6"/>
      <c r="X34" s="6"/>
      <c r="Y34" s="6"/>
      <c r="Z34" s="6"/>
      <c r="AA34" s="6"/>
    </row>
    <row r="35" spans="1:27" ht="15" customHeight="1" x14ac:dyDescent="0.3">
      <c r="A35" s="42">
        <v>161</v>
      </c>
      <c r="B35" s="42">
        <v>31</v>
      </c>
      <c r="C35" s="42">
        <v>7</v>
      </c>
      <c r="D35" s="42">
        <v>19</v>
      </c>
      <c r="E35" s="42">
        <v>1138</v>
      </c>
      <c r="F35" s="48">
        <v>3.4375000000000003E-2</v>
      </c>
      <c r="G35" s="41" t="s">
        <v>136</v>
      </c>
      <c r="H35" s="41" t="s">
        <v>137</v>
      </c>
      <c r="I35" s="42" t="s">
        <v>105</v>
      </c>
      <c r="J35" s="42" t="s">
        <v>41</v>
      </c>
      <c r="K35" s="42">
        <v>2</v>
      </c>
      <c r="L35" s="42" t="s">
        <v>26</v>
      </c>
      <c r="M35" s="6"/>
      <c r="N35" s="6"/>
      <c r="O35" s="11"/>
      <c r="P35" s="6">
        <f>$B35</f>
        <v>31</v>
      </c>
      <c r="Q35" s="11"/>
      <c r="R35" s="6"/>
      <c r="S35" s="6"/>
      <c r="U35" s="6"/>
      <c r="V35" s="6"/>
      <c r="W35" s="6"/>
      <c r="X35" s="6">
        <f>$D35</f>
        <v>19</v>
      </c>
      <c r="Y35" s="6"/>
      <c r="Z35" s="6"/>
      <c r="AA35" s="6"/>
    </row>
    <row r="36" spans="1:27" ht="15" customHeight="1" x14ac:dyDescent="0.3">
      <c r="A36" s="42">
        <v>163</v>
      </c>
      <c r="B36" s="42">
        <v>32</v>
      </c>
      <c r="C36" s="42">
        <v>8</v>
      </c>
      <c r="D36" s="42">
        <v>20</v>
      </c>
      <c r="E36" s="42">
        <v>1009</v>
      </c>
      <c r="F36" s="48">
        <v>3.4444444444444451E-2</v>
      </c>
      <c r="G36" s="41" t="s">
        <v>138</v>
      </c>
      <c r="H36" s="41" t="s">
        <v>139</v>
      </c>
      <c r="I36" s="42" t="s">
        <v>105</v>
      </c>
      <c r="J36" s="42" t="s">
        <v>42</v>
      </c>
      <c r="K36" s="42">
        <v>2</v>
      </c>
      <c r="L36" s="42" t="s">
        <v>26</v>
      </c>
      <c r="M36" s="6"/>
      <c r="N36" s="6"/>
      <c r="O36" s="6"/>
      <c r="P36" s="6"/>
      <c r="Q36" s="6"/>
      <c r="R36" s="6"/>
      <c r="S36" s="6">
        <f>$B36</f>
        <v>32</v>
      </c>
      <c r="U36" s="6"/>
      <c r="V36" s="6"/>
      <c r="W36" s="6"/>
      <c r="X36" s="6"/>
      <c r="Y36" s="6"/>
      <c r="Z36" s="6"/>
      <c r="AA36" s="6">
        <f>$D36</f>
        <v>20</v>
      </c>
    </row>
    <row r="37" spans="1:27" ht="15" customHeight="1" x14ac:dyDescent="0.3">
      <c r="A37" s="42">
        <v>164</v>
      </c>
      <c r="B37" s="42">
        <v>33</v>
      </c>
      <c r="C37" s="42">
        <v>11</v>
      </c>
      <c r="D37" s="42">
        <v>21</v>
      </c>
      <c r="E37" s="42">
        <v>1645</v>
      </c>
      <c r="F37" s="48">
        <v>3.4502314814814812E-2</v>
      </c>
      <c r="G37" s="41" t="s">
        <v>140</v>
      </c>
      <c r="H37" s="41" t="s">
        <v>141</v>
      </c>
      <c r="I37" s="42" t="s">
        <v>108</v>
      </c>
      <c r="J37" s="42" t="s">
        <v>24</v>
      </c>
      <c r="K37" s="42">
        <v>2</v>
      </c>
      <c r="L37" s="42" t="s">
        <v>26</v>
      </c>
      <c r="M37" s="6">
        <f>$B37</f>
        <v>33</v>
      </c>
      <c r="N37" s="6"/>
      <c r="O37" s="11"/>
      <c r="P37" s="11"/>
      <c r="Q37" s="11"/>
      <c r="R37" s="6"/>
      <c r="S37" s="11"/>
      <c r="U37" s="6">
        <f>$D37</f>
        <v>21</v>
      </c>
      <c r="V37" s="6"/>
      <c r="W37" s="6"/>
      <c r="X37" s="6"/>
      <c r="Y37" s="6"/>
      <c r="Z37" s="6"/>
      <c r="AA37" s="6"/>
    </row>
    <row r="38" spans="1:27" ht="15" customHeight="1" x14ac:dyDescent="0.3">
      <c r="A38" s="42">
        <v>172</v>
      </c>
      <c r="B38" s="42">
        <v>34</v>
      </c>
      <c r="C38" s="42"/>
      <c r="D38" s="42"/>
      <c r="E38" s="42">
        <v>1668</v>
      </c>
      <c r="F38" s="48">
        <v>3.4988425925925923E-2</v>
      </c>
      <c r="G38" s="41" t="s">
        <v>88</v>
      </c>
      <c r="H38" s="41" t="s">
        <v>89</v>
      </c>
      <c r="I38" s="42" t="s">
        <v>66</v>
      </c>
      <c r="J38" s="42" t="s">
        <v>24</v>
      </c>
      <c r="K38" s="42">
        <v>2</v>
      </c>
      <c r="L38" s="42" t="s">
        <v>26</v>
      </c>
      <c r="M38" s="6">
        <f>$B38</f>
        <v>34</v>
      </c>
      <c r="N38" s="11"/>
      <c r="O38" s="6"/>
      <c r="P38" s="6"/>
      <c r="Q38" s="11"/>
      <c r="R38" s="6"/>
      <c r="S38" s="11"/>
      <c r="U38" s="6"/>
      <c r="V38" s="6"/>
      <c r="W38" s="6"/>
      <c r="X38" s="6"/>
      <c r="Y38" s="6"/>
      <c r="Z38" s="6"/>
      <c r="AA38" s="6"/>
    </row>
    <row r="39" spans="1:27" ht="15" customHeight="1" x14ac:dyDescent="0.3">
      <c r="A39" s="65">
        <v>173</v>
      </c>
      <c r="B39" s="65">
        <v>35</v>
      </c>
      <c r="C39" s="65">
        <v>9</v>
      </c>
      <c r="D39" s="65"/>
      <c r="E39" s="65">
        <v>498</v>
      </c>
      <c r="F39" s="66">
        <v>3.5011574074074077E-2</v>
      </c>
      <c r="G39" s="67" t="s">
        <v>193</v>
      </c>
      <c r="H39" s="67" t="s">
        <v>531</v>
      </c>
      <c r="I39" s="65" t="s">
        <v>105</v>
      </c>
      <c r="J39" s="65" t="s">
        <v>59</v>
      </c>
      <c r="K39" s="65">
        <v>2</v>
      </c>
      <c r="L39" s="65" t="s">
        <v>26</v>
      </c>
      <c r="M39" s="6"/>
      <c r="N39" s="6"/>
      <c r="O39" s="6"/>
      <c r="P39" s="6"/>
      <c r="Q39" s="6"/>
      <c r="R39" s="6">
        <f>$B39</f>
        <v>35</v>
      </c>
      <c r="S39" s="6"/>
      <c r="U39" s="6"/>
      <c r="V39" s="6"/>
      <c r="W39" s="6"/>
      <c r="X39" s="6"/>
      <c r="Y39" s="6"/>
      <c r="Z39" s="6">
        <f>$D39</f>
        <v>0</v>
      </c>
      <c r="AA39" s="6"/>
    </row>
    <row r="40" spans="1:27" ht="15" customHeight="1" x14ac:dyDescent="0.3">
      <c r="A40" s="65">
        <v>178</v>
      </c>
      <c r="B40" s="65">
        <v>36</v>
      </c>
      <c r="C40" s="65">
        <v>10</v>
      </c>
      <c r="D40" s="65">
        <v>22</v>
      </c>
      <c r="E40" s="65">
        <v>1625</v>
      </c>
      <c r="F40" s="68">
        <v>3.543981481481482E-2</v>
      </c>
      <c r="G40" s="67" t="s">
        <v>142</v>
      </c>
      <c r="H40" s="67" t="s">
        <v>143</v>
      </c>
      <c r="I40" s="65" t="s">
        <v>105</v>
      </c>
      <c r="J40" s="65" t="s">
        <v>24</v>
      </c>
      <c r="K40" s="65">
        <v>2</v>
      </c>
      <c r="L40" s="65" t="s">
        <v>26</v>
      </c>
      <c r="M40" s="6">
        <f>$B40</f>
        <v>36</v>
      </c>
      <c r="N40" s="6"/>
      <c r="O40" s="6"/>
      <c r="P40" s="11"/>
      <c r="Q40" s="6"/>
      <c r="R40" s="11"/>
      <c r="S40" s="11"/>
      <c r="U40" s="6">
        <f>$D40</f>
        <v>22</v>
      </c>
      <c r="V40" s="6"/>
      <c r="W40" s="6"/>
      <c r="X40" s="6"/>
      <c r="Y40" s="6"/>
      <c r="Z40" s="6"/>
      <c r="AA40" s="6"/>
    </row>
    <row r="41" spans="1:27" ht="15" customHeight="1" x14ac:dyDescent="0.3">
      <c r="A41" s="65">
        <v>180</v>
      </c>
      <c r="B41" s="65">
        <v>37</v>
      </c>
      <c r="C41" s="65">
        <v>11</v>
      </c>
      <c r="D41" s="65">
        <v>23</v>
      </c>
      <c r="E41" s="65">
        <v>811</v>
      </c>
      <c r="F41" s="68">
        <v>3.5682870370370365E-2</v>
      </c>
      <c r="G41" s="67" t="s">
        <v>144</v>
      </c>
      <c r="H41" s="67" t="s">
        <v>145</v>
      </c>
      <c r="I41" s="65" t="s">
        <v>105</v>
      </c>
      <c r="J41" s="65" t="s">
        <v>63</v>
      </c>
      <c r="K41" s="65">
        <v>2</v>
      </c>
      <c r="L41" s="65" t="s">
        <v>26</v>
      </c>
      <c r="M41" s="6"/>
      <c r="N41" s="6"/>
      <c r="O41" s="6">
        <f>$B41</f>
        <v>37</v>
      </c>
      <c r="P41" s="11"/>
      <c r="Q41" s="11"/>
      <c r="R41" s="6"/>
      <c r="S41" s="11"/>
      <c r="U41" s="6"/>
      <c r="V41" s="6"/>
      <c r="W41" s="6">
        <f>$D41</f>
        <v>23</v>
      </c>
      <c r="X41" s="6"/>
      <c r="Y41" s="6"/>
      <c r="Z41" s="6"/>
      <c r="AA41" s="6"/>
    </row>
    <row r="42" spans="1:27" ht="15" customHeight="1" x14ac:dyDescent="0.3">
      <c r="A42" s="65">
        <v>182</v>
      </c>
      <c r="B42" s="65">
        <v>38</v>
      </c>
      <c r="C42" s="65">
        <v>12</v>
      </c>
      <c r="D42" s="65">
        <v>24</v>
      </c>
      <c r="E42" s="65">
        <v>1143</v>
      </c>
      <c r="F42" s="68">
        <v>3.5810185185185188E-2</v>
      </c>
      <c r="G42" s="67" t="s">
        <v>146</v>
      </c>
      <c r="H42" s="67" t="s">
        <v>147</v>
      </c>
      <c r="I42" s="65" t="s">
        <v>105</v>
      </c>
      <c r="J42" s="65" t="s">
        <v>41</v>
      </c>
      <c r="K42" s="65">
        <v>2</v>
      </c>
      <c r="L42" s="65" t="s">
        <v>26</v>
      </c>
      <c r="M42" s="6"/>
      <c r="N42" s="11"/>
      <c r="O42" s="6"/>
      <c r="P42" s="6">
        <f>$B42</f>
        <v>38</v>
      </c>
      <c r="Q42" s="6"/>
      <c r="R42" s="6"/>
      <c r="S42" s="11"/>
      <c r="U42" s="6"/>
      <c r="V42" s="6"/>
      <c r="W42" s="6"/>
      <c r="X42" s="6">
        <f>$D42</f>
        <v>24</v>
      </c>
      <c r="Y42" s="6"/>
      <c r="Z42" s="6"/>
      <c r="AA42" s="6"/>
    </row>
    <row r="43" spans="1:27" ht="15" customHeight="1" x14ac:dyDescent="0.3">
      <c r="A43" s="65">
        <v>184</v>
      </c>
      <c r="B43" s="65">
        <v>39</v>
      </c>
      <c r="C43" s="65">
        <v>12</v>
      </c>
      <c r="D43" s="65">
        <v>25</v>
      </c>
      <c r="E43" s="65">
        <v>1619</v>
      </c>
      <c r="F43" s="68">
        <v>3.5879629629629629E-2</v>
      </c>
      <c r="G43" s="67" t="s">
        <v>148</v>
      </c>
      <c r="H43" s="67" t="s">
        <v>149</v>
      </c>
      <c r="I43" s="65" t="s">
        <v>108</v>
      </c>
      <c r="J43" s="65" t="s">
        <v>24</v>
      </c>
      <c r="K43" s="65">
        <v>2</v>
      </c>
      <c r="L43" s="65" t="s">
        <v>26</v>
      </c>
      <c r="M43" s="6">
        <f>$B43</f>
        <v>39</v>
      </c>
      <c r="N43" s="11"/>
      <c r="O43" s="11"/>
      <c r="P43" s="6"/>
      <c r="Q43" s="6"/>
      <c r="R43" s="11"/>
      <c r="S43" s="11"/>
      <c r="U43" s="6">
        <f>$D43</f>
        <v>25</v>
      </c>
      <c r="V43" s="6"/>
      <c r="W43" s="6"/>
      <c r="X43" s="6"/>
      <c r="Y43" s="6"/>
      <c r="Z43" s="6"/>
      <c r="AA43" s="6"/>
    </row>
    <row r="44" spans="1:27" ht="15" customHeight="1" x14ac:dyDescent="0.3">
      <c r="A44" s="65">
        <v>186</v>
      </c>
      <c r="B44" s="65">
        <v>40</v>
      </c>
      <c r="C44" s="65"/>
      <c r="D44" s="65"/>
      <c r="E44" s="65">
        <v>466</v>
      </c>
      <c r="F44" s="68">
        <v>3.5937499999999997E-2</v>
      </c>
      <c r="G44" s="67" t="s">
        <v>90</v>
      </c>
      <c r="H44" s="67" t="s">
        <v>91</v>
      </c>
      <c r="I44" s="65" t="s">
        <v>66</v>
      </c>
      <c r="J44" s="65" t="s">
        <v>59</v>
      </c>
      <c r="K44" s="65">
        <v>2</v>
      </c>
      <c r="L44" s="65" t="s">
        <v>26</v>
      </c>
      <c r="M44" s="11"/>
      <c r="N44" s="6"/>
      <c r="O44" s="11"/>
      <c r="P44" s="11"/>
      <c r="Q44" s="11"/>
      <c r="R44" s="6">
        <f>$B44</f>
        <v>40</v>
      </c>
      <c r="S44" s="11"/>
      <c r="U44" s="6"/>
      <c r="V44" s="6"/>
      <c r="W44" s="6"/>
      <c r="X44" s="6"/>
      <c r="Y44" s="6"/>
      <c r="Z44" s="6"/>
      <c r="AA44" s="6"/>
    </row>
    <row r="45" spans="1:27" ht="15" customHeight="1" x14ac:dyDescent="0.3">
      <c r="A45" s="65">
        <v>188</v>
      </c>
      <c r="B45" s="65">
        <v>41</v>
      </c>
      <c r="C45" s="65">
        <v>13</v>
      </c>
      <c r="D45" s="65">
        <v>26</v>
      </c>
      <c r="E45" s="65">
        <v>1657</v>
      </c>
      <c r="F45" s="68">
        <v>3.5995370370370372E-2</v>
      </c>
      <c r="G45" s="67" t="s">
        <v>150</v>
      </c>
      <c r="H45" s="67" t="s">
        <v>151</v>
      </c>
      <c r="I45" s="65" t="s">
        <v>108</v>
      </c>
      <c r="J45" s="65" t="s">
        <v>24</v>
      </c>
      <c r="K45" s="65">
        <v>2</v>
      </c>
      <c r="L45" s="65" t="s">
        <v>26</v>
      </c>
      <c r="M45" s="6">
        <f>$B45</f>
        <v>41</v>
      </c>
      <c r="N45" s="11"/>
      <c r="O45" s="11"/>
      <c r="P45" s="11"/>
      <c r="Q45" s="11"/>
      <c r="R45" s="6"/>
      <c r="S45" s="11"/>
      <c r="U45" s="6">
        <f>$D45</f>
        <v>26</v>
      </c>
      <c r="V45" s="6"/>
      <c r="W45" s="6"/>
      <c r="X45" s="6"/>
      <c r="Y45" s="6"/>
      <c r="Z45" s="6"/>
      <c r="AA45" s="6"/>
    </row>
    <row r="46" spans="1:27" ht="15" customHeight="1" x14ac:dyDescent="0.3">
      <c r="A46" s="65">
        <v>191</v>
      </c>
      <c r="B46" s="65">
        <v>42</v>
      </c>
      <c r="C46" s="65">
        <v>14</v>
      </c>
      <c r="D46" s="65">
        <v>27</v>
      </c>
      <c r="E46" s="65">
        <v>781</v>
      </c>
      <c r="F46" s="68">
        <v>3.6319444444444446E-2</v>
      </c>
      <c r="G46" s="67" t="s">
        <v>152</v>
      </c>
      <c r="H46" s="67" t="s">
        <v>153</v>
      </c>
      <c r="I46" s="65" t="s">
        <v>108</v>
      </c>
      <c r="J46" s="65" t="s">
        <v>63</v>
      </c>
      <c r="K46" s="65">
        <v>2</v>
      </c>
      <c r="L46" s="65" t="s">
        <v>26</v>
      </c>
      <c r="M46" s="6"/>
      <c r="N46" s="6"/>
      <c r="O46" s="6">
        <f>$B46</f>
        <v>42</v>
      </c>
      <c r="P46" s="11"/>
      <c r="Q46" s="11"/>
      <c r="R46" s="6"/>
      <c r="S46" s="11"/>
      <c r="U46" s="6"/>
      <c r="V46" s="6"/>
      <c r="W46" s="6">
        <f>$D46</f>
        <v>27</v>
      </c>
      <c r="X46" s="6"/>
      <c r="Y46" s="6"/>
      <c r="Z46" s="6"/>
      <c r="AA46" s="6"/>
    </row>
    <row r="47" spans="1:27" ht="15" customHeight="1" x14ac:dyDescent="0.3">
      <c r="A47" s="65">
        <v>193</v>
      </c>
      <c r="B47" s="65">
        <v>43</v>
      </c>
      <c r="C47" s="65">
        <v>3</v>
      </c>
      <c r="D47" s="65">
        <v>28</v>
      </c>
      <c r="E47" s="65">
        <v>1134</v>
      </c>
      <c r="F47" s="68">
        <v>3.6446759259259255E-2</v>
      </c>
      <c r="G47" s="67" t="s">
        <v>106</v>
      </c>
      <c r="H47" s="67" t="s">
        <v>154</v>
      </c>
      <c r="I47" s="65" t="s">
        <v>131</v>
      </c>
      <c r="J47" s="65" t="s">
        <v>41</v>
      </c>
      <c r="K47" s="65">
        <v>2</v>
      </c>
      <c r="L47" s="65" t="s">
        <v>26</v>
      </c>
      <c r="M47" s="11"/>
      <c r="N47" s="6"/>
      <c r="O47" s="11"/>
      <c r="P47" s="6">
        <f>$B47</f>
        <v>43</v>
      </c>
      <c r="Q47" s="6"/>
      <c r="R47" s="6"/>
      <c r="S47" s="6"/>
      <c r="U47" s="6"/>
      <c r="V47" s="6"/>
      <c r="W47" s="6"/>
      <c r="X47" s="6">
        <f>$D47</f>
        <v>28</v>
      </c>
      <c r="Y47" s="6"/>
      <c r="Z47" s="6"/>
      <c r="AA47" s="6"/>
    </row>
    <row r="48" spans="1:27" ht="15" customHeight="1" x14ac:dyDescent="0.3">
      <c r="A48" s="65">
        <v>195</v>
      </c>
      <c r="B48" s="65">
        <v>44</v>
      </c>
      <c r="C48" s="65">
        <v>13</v>
      </c>
      <c r="D48" s="65">
        <v>29</v>
      </c>
      <c r="E48" s="65">
        <v>1020</v>
      </c>
      <c r="F48" s="68">
        <v>3.6481481481481483E-2</v>
      </c>
      <c r="G48" s="67" t="s">
        <v>146</v>
      </c>
      <c r="H48" s="67" t="s">
        <v>155</v>
      </c>
      <c r="I48" s="65" t="s">
        <v>105</v>
      </c>
      <c r="J48" s="65" t="s">
        <v>42</v>
      </c>
      <c r="K48" s="65">
        <v>2</v>
      </c>
      <c r="L48" s="65" t="s">
        <v>26</v>
      </c>
      <c r="M48" s="6"/>
      <c r="N48" s="6"/>
      <c r="O48" s="6"/>
      <c r="P48" s="6"/>
      <c r="Q48" s="6"/>
      <c r="R48" s="6"/>
      <c r="S48" s="6">
        <f>$B48</f>
        <v>44</v>
      </c>
      <c r="T48" s="6"/>
      <c r="U48" s="6"/>
      <c r="V48" s="6"/>
      <c r="W48" s="6"/>
      <c r="X48" s="6"/>
      <c r="Y48" s="6"/>
      <c r="Z48" s="6"/>
      <c r="AA48" s="6">
        <f>$D48</f>
        <v>29</v>
      </c>
    </row>
    <row r="49" spans="1:27" ht="15" customHeight="1" x14ac:dyDescent="0.3">
      <c r="A49" s="65">
        <v>197</v>
      </c>
      <c r="B49" s="65">
        <v>45</v>
      </c>
      <c r="C49" s="65">
        <v>14</v>
      </c>
      <c r="D49" s="65">
        <v>30</v>
      </c>
      <c r="E49" s="65">
        <v>996</v>
      </c>
      <c r="F49" s="68">
        <v>3.6493055555555556E-2</v>
      </c>
      <c r="G49" s="67" t="s">
        <v>111</v>
      </c>
      <c r="H49" s="67" t="s">
        <v>156</v>
      </c>
      <c r="I49" s="65" t="s">
        <v>105</v>
      </c>
      <c r="J49" s="65" t="s">
        <v>42</v>
      </c>
      <c r="K49" s="65">
        <v>2</v>
      </c>
      <c r="L49" s="65" t="s">
        <v>26</v>
      </c>
      <c r="M49" s="6"/>
      <c r="N49" s="6"/>
      <c r="O49" s="11"/>
      <c r="P49" s="11"/>
      <c r="Q49" s="11"/>
      <c r="R49" s="6"/>
      <c r="S49" s="6">
        <f>$B49</f>
        <v>45</v>
      </c>
      <c r="U49" s="6"/>
      <c r="V49" s="6"/>
      <c r="W49" s="6"/>
      <c r="X49" s="6"/>
      <c r="Y49" s="6"/>
      <c r="Z49" s="6"/>
      <c r="AA49" s="6">
        <f>$D49</f>
        <v>30</v>
      </c>
    </row>
    <row r="50" spans="1:27" ht="15" customHeight="1" x14ac:dyDescent="0.3">
      <c r="A50" s="65">
        <v>198</v>
      </c>
      <c r="B50" s="65">
        <v>46</v>
      </c>
      <c r="C50" s="65">
        <v>15</v>
      </c>
      <c r="D50" s="65">
        <v>31</v>
      </c>
      <c r="E50" s="65">
        <v>1346</v>
      </c>
      <c r="F50" s="68">
        <v>3.6516203703703703E-2</v>
      </c>
      <c r="G50" s="67" t="s">
        <v>157</v>
      </c>
      <c r="H50" s="67" t="s">
        <v>158</v>
      </c>
      <c r="I50" s="65" t="s">
        <v>108</v>
      </c>
      <c r="J50" s="65" t="s">
        <v>18</v>
      </c>
      <c r="K50" s="65">
        <v>2</v>
      </c>
      <c r="L50" s="65" t="s">
        <v>26</v>
      </c>
      <c r="M50" s="6"/>
      <c r="N50" s="6">
        <f>$B50</f>
        <v>46</v>
      </c>
      <c r="O50" s="11"/>
      <c r="P50" s="11"/>
      <c r="Q50" s="11"/>
      <c r="R50" s="6"/>
      <c r="S50" s="11"/>
      <c r="U50" s="6"/>
      <c r="V50" s="6">
        <f>$D50</f>
        <v>31</v>
      </c>
      <c r="W50" s="6"/>
      <c r="X50" s="6"/>
      <c r="Y50" s="6"/>
      <c r="Z50" s="6"/>
      <c r="AA50" s="6"/>
    </row>
    <row r="51" spans="1:27" ht="15" customHeight="1" x14ac:dyDescent="0.3">
      <c r="A51" s="65">
        <v>199</v>
      </c>
      <c r="B51" s="65">
        <v>47</v>
      </c>
      <c r="C51" s="65">
        <v>4</v>
      </c>
      <c r="D51" s="65">
        <v>32</v>
      </c>
      <c r="E51" s="65">
        <v>1117</v>
      </c>
      <c r="F51" s="68">
        <v>3.6608796296296299E-2</v>
      </c>
      <c r="G51" s="67" t="s">
        <v>159</v>
      </c>
      <c r="H51" s="67" t="s">
        <v>160</v>
      </c>
      <c r="I51" s="65" t="s">
        <v>131</v>
      </c>
      <c r="J51" s="65" t="s">
        <v>41</v>
      </c>
      <c r="K51" s="65">
        <v>2</v>
      </c>
      <c r="L51" s="65" t="s">
        <v>26</v>
      </c>
      <c r="M51" s="11"/>
      <c r="N51" s="6"/>
      <c r="O51" s="11"/>
      <c r="P51" s="6">
        <f>$B51</f>
        <v>47</v>
      </c>
      <c r="Q51" s="11"/>
      <c r="R51" s="6"/>
      <c r="S51" s="11"/>
      <c r="U51" s="6"/>
      <c r="V51" s="6"/>
      <c r="W51" s="6"/>
      <c r="X51" s="6">
        <f>$D51</f>
        <v>32</v>
      </c>
      <c r="Y51" s="6"/>
      <c r="Z51" s="6"/>
      <c r="AA51" s="6"/>
    </row>
    <row r="52" spans="1:27" ht="15" customHeight="1" x14ac:dyDescent="0.3">
      <c r="A52" s="65">
        <v>204</v>
      </c>
      <c r="B52" s="65">
        <v>48</v>
      </c>
      <c r="C52" s="65">
        <v>15</v>
      </c>
      <c r="D52" s="65">
        <v>33</v>
      </c>
      <c r="E52" s="65">
        <v>1673</v>
      </c>
      <c r="F52" s="68">
        <v>3.7002314814814821E-2</v>
      </c>
      <c r="G52" s="67" t="s">
        <v>161</v>
      </c>
      <c r="H52" s="67" t="s">
        <v>162</v>
      </c>
      <c r="I52" s="65" t="s">
        <v>105</v>
      </c>
      <c r="J52" s="65" t="s">
        <v>24</v>
      </c>
      <c r="K52" s="65">
        <v>2</v>
      </c>
      <c r="L52" s="65" t="s">
        <v>26</v>
      </c>
      <c r="M52" s="6">
        <f>$B52</f>
        <v>48</v>
      </c>
      <c r="N52" s="6"/>
      <c r="O52" s="11"/>
      <c r="P52" s="11"/>
      <c r="Q52" s="11"/>
      <c r="R52" s="6"/>
      <c r="S52" s="11"/>
      <c r="U52" s="6">
        <f>$D52</f>
        <v>33</v>
      </c>
      <c r="V52" s="6"/>
      <c r="W52" s="6"/>
      <c r="X52" s="6"/>
      <c r="Y52" s="6"/>
      <c r="Z52" s="6"/>
      <c r="AA52" s="6"/>
    </row>
    <row r="53" spans="1:27" ht="15" customHeight="1" x14ac:dyDescent="0.3">
      <c r="A53" s="65">
        <v>206</v>
      </c>
      <c r="B53" s="65">
        <v>49</v>
      </c>
      <c r="C53" s="65"/>
      <c r="D53" s="65"/>
      <c r="E53" s="65">
        <v>1098</v>
      </c>
      <c r="F53" s="68">
        <v>3.7152777777777778E-2</v>
      </c>
      <c r="G53" s="67" t="s">
        <v>92</v>
      </c>
      <c r="H53" s="67" t="s">
        <v>93</v>
      </c>
      <c r="I53" s="65" t="s">
        <v>66</v>
      </c>
      <c r="J53" s="65" t="s">
        <v>41</v>
      </c>
      <c r="K53" s="65">
        <v>2</v>
      </c>
      <c r="L53" s="65" t="s">
        <v>26</v>
      </c>
      <c r="M53" s="6"/>
      <c r="N53" s="6"/>
      <c r="O53" s="11"/>
      <c r="P53" s="6">
        <f>$B53</f>
        <v>49</v>
      </c>
      <c r="Q53" s="11"/>
      <c r="R53" s="6"/>
      <c r="S53" s="11"/>
      <c r="U53" s="6"/>
      <c r="V53" s="6"/>
      <c r="W53" s="6"/>
      <c r="X53" s="6"/>
      <c r="Y53" s="6"/>
      <c r="Z53" s="6"/>
      <c r="AA53" s="6"/>
    </row>
    <row r="54" spans="1:27" ht="15" customHeight="1" x14ac:dyDescent="0.3">
      <c r="A54" s="65">
        <v>207</v>
      </c>
      <c r="B54" s="65">
        <v>50</v>
      </c>
      <c r="C54" s="65">
        <v>1</v>
      </c>
      <c r="D54" s="65">
        <v>34</v>
      </c>
      <c r="E54" s="65">
        <v>803</v>
      </c>
      <c r="F54" s="68">
        <v>3.72337962962963E-2</v>
      </c>
      <c r="G54" s="67" t="s">
        <v>163</v>
      </c>
      <c r="H54" s="67" t="s">
        <v>164</v>
      </c>
      <c r="I54" s="65" t="s">
        <v>165</v>
      </c>
      <c r="J54" s="65" t="s">
        <v>63</v>
      </c>
      <c r="K54" s="65">
        <v>2</v>
      </c>
      <c r="L54" s="65" t="s">
        <v>26</v>
      </c>
      <c r="M54" s="6"/>
      <c r="N54" s="11"/>
      <c r="O54" s="6">
        <f>$B54</f>
        <v>50</v>
      </c>
      <c r="P54" s="6"/>
      <c r="Q54" s="6"/>
      <c r="R54" s="6"/>
      <c r="S54" s="11"/>
      <c r="U54" s="6"/>
      <c r="V54" s="6"/>
      <c r="W54" s="6">
        <f>$D54</f>
        <v>34</v>
      </c>
      <c r="X54" s="6"/>
      <c r="Y54" s="6"/>
      <c r="Z54" s="6"/>
      <c r="AA54" s="6"/>
    </row>
    <row r="55" spans="1:27" ht="15" customHeight="1" x14ac:dyDescent="0.3">
      <c r="A55" s="65">
        <v>209</v>
      </c>
      <c r="B55" s="65">
        <v>51</v>
      </c>
      <c r="C55" s="65">
        <v>16</v>
      </c>
      <c r="D55" s="65">
        <v>35</v>
      </c>
      <c r="E55" s="65">
        <v>1739</v>
      </c>
      <c r="F55" s="68">
        <v>3.729166666666666E-2</v>
      </c>
      <c r="G55" s="67" t="s">
        <v>166</v>
      </c>
      <c r="H55" s="67" t="s">
        <v>167</v>
      </c>
      <c r="I55" s="65" t="s">
        <v>108</v>
      </c>
      <c r="J55" s="65" t="s">
        <v>19</v>
      </c>
      <c r="K55" s="65">
        <v>2</v>
      </c>
      <c r="L55" s="65" t="s">
        <v>26</v>
      </c>
      <c r="M55" s="6"/>
      <c r="N55" s="6"/>
      <c r="O55" s="11"/>
      <c r="P55" s="11"/>
      <c r="Q55" s="6">
        <f>$B55</f>
        <v>51</v>
      </c>
      <c r="R55" s="6"/>
      <c r="S55" s="11"/>
      <c r="U55" s="6"/>
      <c r="V55" s="6"/>
      <c r="W55" s="6"/>
      <c r="X55" s="6"/>
      <c r="Y55" s="6">
        <f>$D55</f>
        <v>35</v>
      </c>
      <c r="Z55" s="6"/>
      <c r="AA55" s="6"/>
    </row>
    <row r="56" spans="1:27" ht="15" customHeight="1" x14ac:dyDescent="0.3">
      <c r="A56" s="65">
        <v>212</v>
      </c>
      <c r="B56" s="65">
        <v>52</v>
      </c>
      <c r="C56" s="65"/>
      <c r="D56" s="65"/>
      <c r="E56" s="65">
        <v>1736</v>
      </c>
      <c r="F56" s="68">
        <v>3.7349537037037035E-2</v>
      </c>
      <c r="G56" s="67" t="s">
        <v>94</v>
      </c>
      <c r="H56" s="67" t="s">
        <v>95</v>
      </c>
      <c r="I56" s="65" t="s">
        <v>66</v>
      </c>
      <c r="J56" s="65" t="s">
        <v>19</v>
      </c>
      <c r="K56" s="65">
        <v>2</v>
      </c>
      <c r="L56" s="65" t="s">
        <v>26</v>
      </c>
      <c r="M56" s="11"/>
      <c r="N56" s="6"/>
      <c r="O56" s="11"/>
      <c r="P56" s="6"/>
      <c r="Q56" s="6">
        <f>$B56</f>
        <v>52</v>
      </c>
      <c r="R56" s="6"/>
      <c r="S56" s="6"/>
      <c r="U56" s="6"/>
      <c r="V56" s="6"/>
      <c r="W56" s="6"/>
      <c r="X56" s="6"/>
      <c r="Y56" s="6"/>
      <c r="Z56" s="6"/>
      <c r="AA56" s="6"/>
    </row>
    <row r="57" spans="1:27" ht="15" customHeight="1" x14ac:dyDescent="0.3">
      <c r="A57" s="65">
        <v>213</v>
      </c>
      <c r="B57" s="65">
        <v>53</v>
      </c>
      <c r="C57" s="65">
        <v>1</v>
      </c>
      <c r="D57" s="65">
        <v>36</v>
      </c>
      <c r="E57" s="65">
        <v>472</v>
      </c>
      <c r="F57" s="68">
        <v>3.740740740740741E-2</v>
      </c>
      <c r="G57" s="67" t="s">
        <v>168</v>
      </c>
      <c r="H57" s="67" t="s">
        <v>169</v>
      </c>
      <c r="I57" s="65" t="s">
        <v>170</v>
      </c>
      <c r="J57" s="65" t="s">
        <v>59</v>
      </c>
      <c r="K57" s="65">
        <v>2</v>
      </c>
      <c r="L57" s="65" t="s">
        <v>26</v>
      </c>
      <c r="M57" s="11"/>
      <c r="N57" s="11"/>
      <c r="O57" s="11"/>
      <c r="P57" s="6"/>
      <c r="Q57" s="11"/>
      <c r="R57" s="6">
        <f>$B57</f>
        <v>53</v>
      </c>
      <c r="S57" s="11"/>
      <c r="U57" s="6"/>
      <c r="V57" s="6"/>
      <c r="W57" s="6"/>
      <c r="X57" s="6"/>
      <c r="Y57" s="6"/>
      <c r="Z57" s="6">
        <f>$D57</f>
        <v>36</v>
      </c>
      <c r="AA57" s="6"/>
    </row>
    <row r="58" spans="1:27" ht="15" customHeight="1" x14ac:dyDescent="0.3">
      <c r="A58" s="65">
        <v>215</v>
      </c>
      <c r="B58" s="65">
        <v>54</v>
      </c>
      <c r="C58" s="65">
        <v>16</v>
      </c>
      <c r="D58" s="65">
        <v>37</v>
      </c>
      <c r="E58" s="65">
        <v>832</v>
      </c>
      <c r="F58" s="68">
        <v>3.7696759259259263E-2</v>
      </c>
      <c r="G58" s="67" t="s">
        <v>171</v>
      </c>
      <c r="H58" s="67" t="s">
        <v>172</v>
      </c>
      <c r="I58" s="65" t="s">
        <v>105</v>
      </c>
      <c r="J58" s="65" t="s">
        <v>63</v>
      </c>
      <c r="K58" s="65">
        <v>2</v>
      </c>
      <c r="L58" s="65" t="s">
        <v>26</v>
      </c>
      <c r="M58" s="6"/>
      <c r="N58" s="6"/>
      <c r="O58" s="6">
        <f>$B58</f>
        <v>54</v>
      </c>
      <c r="P58" s="11"/>
      <c r="Q58" s="11"/>
      <c r="R58" s="6"/>
      <c r="S58" s="11"/>
      <c r="U58" s="6"/>
      <c r="V58" s="6"/>
      <c r="W58" s="6">
        <f>$D58</f>
        <v>37</v>
      </c>
      <c r="X58" s="6"/>
      <c r="Y58" s="6"/>
      <c r="Z58" s="6"/>
      <c r="AA58" s="6"/>
    </row>
    <row r="59" spans="1:27" ht="15" customHeight="1" x14ac:dyDescent="0.3">
      <c r="A59" s="65">
        <v>217</v>
      </c>
      <c r="B59" s="65">
        <v>55</v>
      </c>
      <c r="C59" s="65">
        <v>17</v>
      </c>
      <c r="D59" s="65">
        <v>38</v>
      </c>
      <c r="E59" s="65">
        <v>1049</v>
      </c>
      <c r="F59" s="68">
        <v>3.7789351851851852E-2</v>
      </c>
      <c r="G59" s="67" t="s">
        <v>173</v>
      </c>
      <c r="H59" s="67" t="s">
        <v>174</v>
      </c>
      <c r="I59" s="65" t="s">
        <v>105</v>
      </c>
      <c r="J59" s="65" t="s">
        <v>42</v>
      </c>
      <c r="K59" s="65">
        <v>2</v>
      </c>
      <c r="L59" s="65" t="s">
        <v>26</v>
      </c>
      <c r="M59" s="6"/>
      <c r="N59" s="6"/>
      <c r="O59" s="11"/>
      <c r="P59" s="11"/>
      <c r="Q59" s="11"/>
      <c r="R59" s="6"/>
      <c r="S59" s="6">
        <f>$B59</f>
        <v>55</v>
      </c>
      <c r="U59" s="6"/>
      <c r="V59" s="6"/>
      <c r="W59" s="6"/>
      <c r="X59" s="6"/>
      <c r="Y59" s="6"/>
      <c r="Z59" s="6"/>
      <c r="AA59" s="6">
        <f>$D59</f>
        <v>38</v>
      </c>
    </row>
    <row r="60" spans="1:27" ht="15" customHeight="1" x14ac:dyDescent="0.3">
      <c r="A60" s="65">
        <v>221</v>
      </c>
      <c r="B60" s="65">
        <v>56</v>
      </c>
      <c r="C60" s="65">
        <v>5</v>
      </c>
      <c r="D60" s="65">
        <v>39</v>
      </c>
      <c r="E60" s="65">
        <v>1358</v>
      </c>
      <c r="F60" s="68">
        <v>3.833333333333333E-2</v>
      </c>
      <c r="G60" s="67" t="s">
        <v>175</v>
      </c>
      <c r="H60" s="67" t="s">
        <v>176</v>
      </c>
      <c r="I60" s="65" t="s">
        <v>131</v>
      </c>
      <c r="J60" s="65" t="s">
        <v>18</v>
      </c>
      <c r="K60" s="65">
        <v>2</v>
      </c>
      <c r="L60" s="65" t="s">
        <v>26</v>
      </c>
      <c r="M60" s="6"/>
      <c r="N60" s="6">
        <f>$B60</f>
        <v>56</v>
      </c>
      <c r="O60" s="11"/>
      <c r="P60" s="11"/>
      <c r="Q60" s="11"/>
      <c r="R60" s="6"/>
      <c r="S60" s="11"/>
      <c r="U60" s="6"/>
      <c r="V60" s="6">
        <f>$D60</f>
        <v>39</v>
      </c>
      <c r="W60" s="6"/>
      <c r="X60" s="6"/>
      <c r="Y60" s="6"/>
      <c r="Z60" s="6"/>
      <c r="AA60" s="6"/>
    </row>
    <row r="61" spans="1:27" ht="15" customHeight="1" x14ac:dyDescent="0.3">
      <c r="A61" s="65">
        <v>222</v>
      </c>
      <c r="B61" s="65">
        <v>57</v>
      </c>
      <c r="C61" s="65">
        <v>17</v>
      </c>
      <c r="D61" s="65">
        <v>40</v>
      </c>
      <c r="E61" s="65">
        <v>1334</v>
      </c>
      <c r="F61" s="68">
        <v>3.8715277777777772E-2</v>
      </c>
      <c r="G61" s="67" t="s">
        <v>120</v>
      </c>
      <c r="H61" s="67" t="s">
        <v>177</v>
      </c>
      <c r="I61" s="65" t="s">
        <v>108</v>
      </c>
      <c r="J61" s="65" t="s">
        <v>18</v>
      </c>
      <c r="K61" s="65">
        <v>2</v>
      </c>
      <c r="L61" s="65" t="s">
        <v>26</v>
      </c>
      <c r="M61" s="6"/>
      <c r="N61" s="6">
        <f>$B61</f>
        <v>57</v>
      </c>
      <c r="O61" s="6"/>
      <c r="P61" s="11"/>
      <c r="Q61" s="6"/>
      <c r="R61" s="6"/>
      <c r="S61" s="11"/>
      <c r="U61" s="6"/>
      <c r="V61" s="6">
        <f>$D61</f>
        <v>40</v>
      </c>
      <c r="W61" s="6"/>
      <c r="X61" s="6"/>
      <c r="Y61" s="6"/>
      <c r="Z61" s="6"/>
      <c r="AA61" s="6"/>
    </row>
    <row r="62" spans="1:27" ht="15" customHeight="1" x14ac:dyDescent="0.3">
      <c r="A62" s="65">
        <v>226</v>
      </c>
      <c r="B62" s="65">
        <v>58</v>
      </c>
      <c r="C62" s="65">
        <v>18</v>
      </c>
      <c r="D62" s="65">
        <v>41</v>
      </c>
      <c r="E62" s="65">
        <v>1740</v>
      </c>
      <c r="F62" s="68">
        <v>3.9108796296296294E-2</v>
      </c>
      <c r="G62" s="67" t="s">
        <v>178</v>
      </c>
      <c r="H62" s="67" t="s">
        <v>179</v>
      </c>
      <c r="I62" s="65" t="s">
        <v>108</v>
      </c>
      <c r="J62" s="65" t="s">
        <v>19</v>
      </c>
      <c r="K62" s="65">
        <v>2</v>
      </c>
      <c r="L62" s="65" t="s">
        <v>26</v>
      </c>
      <c r="M62" s="11"/>
      <c r="N62" s="6"/>
      <c r="O62" s="11"/>
      <c r="P62" s="11"/>
      <c r="Q62" s="6">
        <f>$B62</f>
        <v>58</v>
      </c>
      <c r="R62" s="6"/>
      <c r="S62" s="6"/>
      <c r="U62" s="6"/>
      <c r="V62" s="6"/>
      <c r="W62" s="6"/>
      <c r="X62" s="6"/>
      <c r="Y62" s="6">
        <f>$D62</f>
        <v>41</v>
      </c>
      <c r="Z62" s="6"/>
      <c r="AA62" s="6"/>
    </row>
    <row r="63" spans="1:27" ht="15" customHeight="1" x14ac:dyDescent="0.3">
      <c r="A63" s="65">
        <v>228</v>
      </c>
      <c r="B63" s="65">
        <v>59</v>
      </c>
      <c r="C63" s="65">
        <v>19</v>
      </c>
      <c r="D63" s="65">
        <v>42</v>
      </c>
      <c r="E63" s="65">
        <v>1655</v>
      </c>
      <c r="F63" s="68">
        <v>3.9131944444444448E-2</v>
      </c>
      <c r="G63" s="67" t="s">
        <v>180</v>
      </c>
      <c r="H63" s="67" t="s">
        <v>181</v>
      </c>
      <c r="I63" s="65" t="s">
        <v>108</v>
      </c>
      <c r="J63" s="65" t="s">
        <v>24</v>
      </c>
      <c r="K63" s="65">
        <v>2</v>
      </c>
      <c r="L63" s="65" t="s">
        <v>26</v>
      </c>
      <c r="M63" s="6">
        <f>$B63</f>
        <v>59</v>
      </c>
      <c r="N63" s="6"/>
      <c r="O63" s="6"/>
      <c r="P63" s="6"/>
      <c r="Q63" s="6"/>
      <c r="R63" s="11"/>
      <c r="S63" s="6"/>
      <c r="U63" s="6">
        <f>$D63</f>
        <v>42</v>
      </c>
      <c r="V63" s="6"/>
      <c r="W63" s="6"/>
      <c r="X63" s="6"/>
      <c r="Y63" s="6"/>
      <c r="Z63" s="6"/>
      <c r="AA63" s="6"/>
    </row>
    <row r="64" spans="1:27" ht="15" customHeight="1" x14ac:dyDescent="0.3">
      <c r="A64" s="65">
        <v>231</v>
      </c>
      <c r="B64" s="65">
        <v>60</v>
      </c>
      <c r="C64" s="65">
        <v>18</v>
      </c>
      <c r="D64" s="65">
        <v>43</v>
      </c>
      <c r="E64" s="65">
        <v>1056</v>
      </c>
      <c r="F64" s="66">
        <v>3.9224537037037037E-2</v>
      </c>
      <c r="G64" s="67" t="s">
        <v>525</v>
      </c>
      <c r="H64" s="67" t="s">
        <v>526</v>
      </c>
      <c r="I64" s="65" t="s">
        <v>105</v>
      </c>
      <c r="J64" s="65" t="s">
        <v>42</v>
      </c>
      <c r="K64" s="65">
        <v>2</v>
      </c>
      <c r="L64" s="65" t="s">
        <v>26</v>
      </c>
      <c r="M64" s="6"/>
      <c r="N64" s="6"/>
      <c r="O64" s="6"/>
      <c r="P64" s="6"/>
      <c r="Q64" s="6"/>
      <c r="R64" s="6"/>
      <c r="S64" s="6">
        <f>$B64</f>
        <v>60</v>
      </c>
      <c r="U64" s="6"/>
      <c r="V64" s="6"/>
      <c r="W64" s="6"/>
      <c r="X64" s="6"/>
      <c r="Y64" s="6"/>
      <c r="Z64" s="6"/>
      <c r="AA64" s="6">
        <f>$D64</f>
        <v>43</v>
      </c>
    </row>
    <row r="65" spans="1:27" ht="15" customHeight="1" x14ac:dyDescent="0.3">
      <c r="A65" s="65">
        <v>233</v>
      </c>
      <c r="B65" s="65">
        <v>61</v>
      </c>
      <c r="C65" s="65">
        <v>6</v>
      </c>
      <c r="D65" s="65">
        <v>44</v>
      </c>
      <c r="E65" s="65">
        <v>1635</v>
      </c>
      <c r="F65" s="68">
        <v>3.9386574074074074E-2</v>
      </c>
      <c r="G65" s="67" t="s">
        <v>77</v>
      </c>
      <c r="H65" s="67" t="s">
        <v>182</v>
      </c>
      <c r="I65" s="65" t="s">
        <v>131</v>
      </c>
      <c r="J65" s="65" t="s">
        <v>24</v>
      </c>
      <c r="K65" s="65">
        <v>2</v>
      </c>
      <c r="L65" s="65" t="s">
        <v>26</v>
      </c>
      <c r="M65" s="6">
        <f>$B65</f>
        <v>61</v>
      </c>
      <c r="N65" s="6"/>
      <c r="O65" s="11"/>
      <c r="P65" s="11"/>
      <c r="Q65" s="11"/>
      <c r="R65" s="6"/>
      <c r="S65" s="11"/>
      <c r="U65" s="6">
        <f>$D65</f>
        <v>44</v>
      </c>
      <c r="V65" s="6"/>
      <c r="W65" s="6"/>
      <c r="X65" s="6"/>
      <c r="Y65" s="6"/>
      <c r="Z65" s="6"/>
      <c r="AA65" s="6"/>
    </row>
    <row r="66" spans="1:27" ht="15" customHeight="1" x14ac:dyDescent="0.3">
      <c r="A66" s="65">
        <v>236</v>
      </c>
      <c r="B66" s="65">
        <v>62</v>
      </c>
      <c r="C66" s="65">
        <v>19</v>
      </c>
      <c r="D66" s="65">
        <v>45</v>
      </c>
      <c r="E66" s="65">
        <v>1154</v>
      </c>
      <c r="F66" s="68">
        <v>3.965277777777778E-2</v>
      </c>
      <c r="G66" s="67" t="s">
        <v>183</v>
      </c>
      <c r="H66" s="67" t="s">
        <v>184</v>
      </c>
      <c r="I66" s="65" t="s">
        <v>105</v>
      </c>
      <c r="J66" s="65" t="s">
        <v>41</v>
      </c>
      <c r="K66" s="65">
        <v>2</v>
      </c>
      <c r="L66" s="65" t="s">
        <v>26</v>
      </c>
      <c r="M66" s="6"/>
      <c r="N66" s="6"/>
      <c r="O66" s="6"/>
      <c r="P66" s="6">
        <f>$B66</f>
        <v>62</v>
      </c>
      <c r="Q66" s="6"/>
      <c r="R66" s="11"/>
      <c r="S66" s="6"/>
      <c r="U66" s="6"/>
      <c r="V66" s="6"/>
      <c r="W66" s="6"/>
      <c r="X66" s="6">
        <f>$D66</f>
        <v>45</v>
      </c>
      <c r="Y66" s="6"/>
      <c r="Z66" s="6"/>
      <c r="AA66" s="6"/>
    </row>
    <row r="67" spans="1:27" ht="15" customHeight="1" x14ac:dyDescent="0.3">
      <c r="A67" s="65">
        <v>238</v>
      </c>
      <c r="B67" s="65">
        <v>63</v>
      </c>
      <c r="C67" s="65">
        <v>20</v>
      </c>
      <c r="D67" s="65">
        <v>46</v>
      </c>
      <c r="E67" s="65">
        <v>1137</v>
      </c>
      <c r="F67" s="68">
        <v>3.9722222222222221E-2</v>
      </c>
      <c r="G67" s="67" t="s">
        <v>71</v>
      </c>
      <c r="H67" s="67" t="s">
        <v>185</v>
      </c>
      <c r="I67" s="65" t="s">
        <v>105</v>
      </c>
      <c r="J67" s="65" t="s">
        <v>41</v>
      </c>
      <c r="K67" s="65">
        <v>2</v>
      </c>
      <c r="L67" s="65" t="s">
        <v>26</v>
      </c>
      <c r="M67" s="6"/>
      <c r="N67" s="11"/>
      <c r="O67" s="11"/>
      <c r="P67" s="6">
        <f>$B67</f>
        <v>63</v>
      </c>
      <c r="Q67" s="11"/>
      <c r="R67" s="6"/>
      <c r="S67" s="11"/>
      <c r="U67" s="6"/>
      <c r="V67" s="6"/>
      <c r="W67" s="6"/>
      <c r="X67" s="6">
        <f>$D67</f>
        <v>46</v>
      </c>
      <c r="Y67" s="6"/>
      <c r="Z67" s="6"/>
      <c r="AA67" s="6"/>
    </row>
    <row r="68" spans="1:27" ht="15" customHeight="1" x14ac:dyDescent="0.3">
      <c r="A68" s="65">
        <v>239</v>
      </c>
      <c r="B68" s="65">
        <v>64</v>
      </c>
      <c r="C68" s="65">
        <v>7</v>
      </c>
      <c r="D68" s="65">
        <v>47</v>
      </c>
      <c r="E68" s="65">
        <v>456</v>
      </c>
      <c r="F68" s="68">
        <v>3.982638888888889E-2</v>
      </c>
      <c r="G68" s="67" t="s">
        <v>130</v>
      </c>
      <c r="H68" s="67" t="s">
        <v>186</v>
      </c>
      <c r="I68" s="65" t="s">
        <v>131</v>
      </c>
      <c r="J68" s="65" t="s">
        <v>59</v>
      </c>
      <c r="K68" s="65">
        <v>2</v>
      </c>
      <c r="L68" s="65" t="s">
        <v>26</v>
      </c>
      <c r="M68" s="6"/>
      <c r="N68" s="6"/>
      <c r="O68" s="6"/>
      <c r="P68" s="6"/>
      <c r="Q68" s="11"/>
      <c r="R68" s="6">
        <f>$B68</f>
        <v>64</v>
      </c>
      <c r="S68" s="6"/>
      <c r="U68" s="6"/>
      <c r="V68" s="6"/>
      <c r="W68" s="6"/>
      <c r="X68" s="6"/>
      <c r="Y68" s="6"/>
      <c r="Z68" s="6">
        <f>$D68</f>
        <v>47</v>
      </c>
      <c r="AA68" s="6"/>
    </row>
    <row r="69" spans="1:27" ht="15" customHeight="1" x14ac:dyDescent="0.3">
      <c r="A69" s="65">
        <v>240</v>
      </c>
      <c r="B69" s="65">
        <v>65</v>
      </c>
      <c r="C69" s="65">
        <v>8</v>
      </c>
      <c r="D69" s="65">
        <v>48</v>
      </c>
      <c r="E69" s="65">
        <v>1064</v>
      </c>
      <c r="F69" s="66">
        <v>3.9872685185185185E-2</v>
      </c>
      <c r="G69" s="67" t="s">
        <v>163</v>
      </c>
      <c r="H69" s="67" t="s">
        <v>527</v>
      </c>
      <c r="I69" s="65" t="s">
        <v>131</v>
      </c>
      <c r="J69" s="65" t="s">
        <v>42</v>
      </c>
      <c r="K69" s="65">
        <v>2</v>
      </c>
      <c r="L69" s="65" t="s">
        <v>26</v>
      </c>
      <c r="M69" s="6"/>
      <c r="N69" s="6"/>
      <c r="O69" s="6"/>
      <c r="P69" s="6"/>
      <c r="Q69" s="6"/>
      <c r="R69" s="6"/>
      <c r="S69" s="6">
        <f>$B69</f>
        <v>65</v>
      </c>
      <c r="U69" s="6"/>
      <c r="V69" s="6"/>
      <c r="W69" s="6"/>
      <c r="X69" s="6"/>
      <c r="Y69" s="6"/>
      <c r="Z69" s="6"/>
      <c r="AA69" s="6">
        <f>$D69</f>
        <v>48</v>
      </c>
    </row>
    <row r="70" spans="1:27" ht="15" customHeight="1" x14ac:dyDescent="0.3">
      <c r="A70" s="65">
        <v>241</v>
      </c>
      <c r="B70" s="65">
        <v>66</v>
      </c>
      <c r="C70" s="65">
        <v>2</v>
      </c>
      <c r="D70" s="65">
        <v>49</v>
      </c>
      <c r="E70" s="65">
        <v>786</v>
      </c>
      <c r="F70" s="68">
        <v>3.99537037037037E-2</v>
      </c>
      <c r="G70" s="67" t="s">
        <v>187</v>
      </c>
      <c r="H70" s="67" t="s">
        <v>188</v>
      </c>
      <c r="I70" s="65" t="s">
        <v>170</v>
      </c>
      <c r="J70" s="65" t="s">
        <v>63</v>
      </c>
      <c r="K70" s="65">
        <v>2</v>
      </c>
      <c r="L70" s="65" t="s">
        <v>26</v>
      </c>
      <c r="M70" s="11"/>
      <c r="N70" s="6"/>
      <c r="O70" s="6">
        <f>$B70</f>
        <v>66</v>
      </c>
      <c r="P70" s="11"/>
      <c r="Q70" s="11"/>
      <c r="R70" s="6"/>
      <c r="S70" s="11"/>
      <c r="U70" s="6"/>
      <c r="V70" s="6"/>
      <c r="W70" s="6">
        <f>$D70</f>
        <v>49</v>
      </c>
      <c r="X70" s="6"/>
      <c r="Y70" s="6"/>
      <c r="Z70" s="6"/>
      <c r="AA70" s="6"/>
    </row>
    <row r="71" spans="1:27" ht="15" customHeight="1" x14ac:dyDescent="0.3">
      <c r="A71" s="65">
        <v>242</v>
      </c>
      <c r="B71" s="65">
        <v>67</v>
      </c>
      <c r="C71" s="65"/>
      <c r="D71" s="65"/>
      <c r="E71" s="65">
        <v>998</v>
      </c>
      <c r="F71" s="68">
        <v>4.0081018518518516E-2</v>
      </c>
      <c r="G71" s="67" t="s">
        <v>96</v>
      </c>
      <c r="H71" s="67" t="s">
        <v>97</v>
      </c>
      <c r="I71" s="65" t="s">
        <v>66</v>
      </c>
      <c r="J71" s="65" t="s">
        <v>42</v>
      </c>
      <c r="K71" s="65">
        <v>2</v>
      </c>
      <c r="L71" s="65" t="s">
        <v>26</v>
      </c>
      <c r="M71" s="6"/>
      <c r="N71" s="11"/>
      <c r="O71" s="11"/>
      <c r="P71" s="11"/>
      <c r="Q71" s="11"/>
      <c r="R71" s="6"/>
      <c r="S71" s="6">
        <f>$B71</f>
        <v>67</v>
      </c>
      <c r="U71" s="6"/>
      <c r="V71" s="6"/>
      <c r="W71" s="6"/>
      <c r="X71" s="6"/>
      <c r="Y71" s="6"/>
      <c r="Z71" s="6"/>
      <c r="AA71" s="6"/>
    </row>
    <row r="72" spans="1:27" ht="15" customHeight="1" x14ac:dyDescent="0.3">
      <c r="A72" s="65">
        <v>243</v>
      </c>
      <c r="B72" s="65">
        <v>68</v>
      </c>
      <c r="C72" s="65">
        <v>3</v>
      </c>
      <c r="D72" s="65">
        <v>50</v>
      </c>
      <c r="E72" s="65">
        <v>1664</v>
      </c>
      <c r="F72" s="68">
        <v>4.0277777777777773E-2</v>
      </c>
      <c r="G72" s="67" t="s">
        <v>189</v>
      </c>
      <c r="H72" s="67" t="s">
        <v>190</v>
      </c>
      <c r="I72" s="65" t="s">
        <v>170</v>
      </c>
      <c r="J72" s="65" t="s">
        <v>24</v>
      </c>
      <c r="K72" s="65">
        <v>2</v>
      </c>
      <c r="L72" s="65" t="s">
        <v>26</v>
      </c>
      <c r="M72" s="6">
        <f>$B72</f>
        <v>68</v>
      </c>
      <c r="N72" s="6"/>
      <c r="O72" s="11"/>
      <c r="P72" s="11"/>
      <c r="Q72" s="11"/>
      <c r="R72" s="6"/>
      <c r="S72" s="11"/>
      <c r="U72" s="6">
        <f>$D72</f>
        <v>50</v>
      </c>
      <c r="V72" s="6"/>
      <c r="W72" s="6"/>
      <c r="X72" s="6"/>
      <c r="Y72" s="6"/>
      <c r="Z72" s="6"/>
      <c r="AA72" s="6"/>
    </row>
    <row r="73" spans="1:27" ht="15" customHeight="1" x14ac:dyDescent="0.3">
      <c r="A73" s="65">
        <v>245</v>
      </c>
      <c r="B73" s="65">
        <v>69</v>
      </c>
      <c r="C73" s="65">
        <v>21</v>
      </c>
      <c r="D73" s="65">
        <v>51</v>
      </c>
      <c r="E73" s="65">
        <v>1653</v>
      </c>
      <c r="F73" s="68">
        <v>4.0312500000000001E-2</v>
      </c>
      <c r="G73" s="67" t="s">
        <v>191</v>
      </c>
      <c r="H73" s="67" t="s">
        <v>192</v>
      </c>
      <c r="I73" s="65" t="s">
        <v>105</v>
      </c>
      <c r="J73" s="65" t="s">
        <v>24</v>
      </c>
      <c r="K73" s="65">
        <v>2</v>
      </c>
      <c r="L73" s="65" t="s">
        <v>26</v>
      </c>
      <c r="M73" s="6">
        <f>$B73</f>
        <v>69</v>
      </c>
      <c r="N73" s="6"/>
      <c r="O73" s="11"/>
      <c r="P73" s="11"/>
      <c r="Q73" s="11"/>
      <c r="R73" s="6"/>
      <c r="S73" s="11"/>
      <c r="U73" s="6">
        <f>$D73</f>
        <v>51</v>
      </c>
      <c r="V73" s="6"/>
      <c r="W73" s="6"/>
      <c r="X73" s="6"/>
      <c r="Y73" s="6"/>
      <c r="Z73" s="6"/>
      <c r="AA73" s="6"/>
    </row>
    <row r="74" spans="1:27" ht="15" customHeight="1" x14ac:dyDescent="0.3">
      <c r="A74" s="65">
        <v>248</v>
      </c>
      <c r="B74" s="65">
        <v>70</v>
      </c>
      <c r="C74" s="65">
        <v>9</v>
      </c>
      <c r="D74" s="65">
        <v>52</v>
      </c>
      <c r="E74" s="65">
        <v>1127</v>
      </c>
      <c r="F74" s="68">
        <v>4.0405092592592597E-2</v>
      </c>
      <c r="G74" s="67" t="s">
        <v>193</v>
      </c>
      <c r="H74" s="67" t="s">
        <v>194</v>
      </c>
      <c r="I74" s="65" t="s">
        <v>131</v>
      </c>
      <c r="J74" s="65" t="s">
        <v>41</v>
      </c>
      <c r="K74" s="65">
        <v>2</v>
      </c>
      <c r="L74" s="65" t="s">
        <v>26</v>
      </c>
      <c r="M74" s="6"/>
      <c r="N74" s="6"/>
      <c r="O74" s="11"/>
      <c r="P74" s="6">
        <f>$B74</f>
        <v>70</v>
      </c>
      <c r="Q74" s="11"/>
      <c r="R74" s="6"/>
      <c r="S74" s="11"/>
      <c r="U74" s="6"/>
      <c r="V74" s="6"/>
      <c r="W74" s="6"/>
      <c r="X74" s="6">
        <f>$D74</f>
        <v>52</v>
      </c>
      <c r="Y74" s="6"/>
      <c r="Z74" s="6"/>
      <c r="AA74" s="6"/>
    </row>
    <row r="75" spans="1:27" ht="15" customHeight="1" x14ac:dyDescent="0.3">
      <c r="A75" s="65">
        <v>250</v>
      </c>
      <c r="B75" s="65">
        <v>71</v>
      </c>
      <c r="C75" s="65">
        <v>22</v>
      </c>
      <c r="D75" s="65">
        <v>53</v>
      </c>
      <c r="E75" s="65">
        <v>1327</v>
      </c>
      <c r="F75" s="68">
        <v>4.0543981481481486E-2</v>
      </c>
      <c r="G75" s="67" t="s">
        <v>195</v>
      </c>
      <c r="H75" s="67" t="s">
        <v>196</v>
      </c>
      <c r="I75" s="65" t="s">
        <v>105</v>
      </c>
      <c r="J75" s="65" t="s">
        <v>18</v>
      </c>
      <c r="K75" s="65">
        <v>2</v>
      </c>
      <c r="L75" s="65" t="s">
        <v>26</v>
      </c>
      <c r="M75" s="6"/>
      <c r="N75" s="6">
        <f>$B75</f>
        <v>71</v>
      </c>
      <c r="O75" s="6"/>
      <c r="P75" s="11"/>
      <c r="Q75" s="6"/>
      <c r="R75" s="6"/>
      <c r="S75" s="11"/>
      <c r="U75" s="6"/>
      <c r="V75" s="6">
        <f>$D75</f>
        <v>53</v>
      </c>
      <c r="W75" s="6"/>
      <c r="X75" s="6"/>
      <c r="Y75" s="6"/>
      <c r="Z75" s="6"/>
      <c r="AA75" s="6"/>
    </row>
    <row r="76" spans="1:27" ht="15" customHeight="1" x14ac:dyDescent="0.3">
      <c r="A76" s="65">
        <v>252</v>
      </c>
      <c r="B76" s="65">
        <v>72</v>
      </c>
      <c r="C76" s="65">
        <v>4</v>
      </c>
      <c r="D76" s="65">
        <v>54</v>
      </c>
      <c r="E76" s="65">
        <v>1329</v>
      </c>
      <c r="F76" s="68">
        <v>4.0821759259259259E-2</v>
      </c>
      <c r="G76" s="67" t="s">
        <v>197</v>
      </c>
      <c r="H76" s="67" t="s">
        <v>198</v>
      </c>
      <c r="I76" s="65" t="s">
        <v>170</v>
      </c>
      <c r="J76" s="65" t="s">
        <v>18</v>
      </c>
      <c r="K76" s="65">
        <v>2</v>
      </c>
      <c r="L76" s="65" t="s">
        <v>26</v>
      </c>
      <c r="M76" s="6"/>
      <c r="N76" s="6">
        <f>$B76</f>
        <v>72</v>
      </c>
      <c r="O76" s="6"/>
      <c r="P76" s="6"/>
      <c r="Q76" s="11"/>
      <c r="R76" s="6"/>
      <c r="S76" s="6"/>
      <c r="U76" s="6"/>
      <c r="V76" s="6">
        <f>$D76</f>
        <v>54</v>
      </c>
      <c r="W76" s="6"/>
      <c r="X76" s="6"/>
      <c r="Y76" s="6"/>
      <c r="Z76" s="6"/>
      <c r="AA76" s="6"/>
    </row>
    <row r="77" spans="1:27" ht="15" customHeight="1" x14ac:dyDescent="0.3">
      <c r="A77" s="65">
        <v>255</v>
      </c>
      <c r="B77" s="65">
        <v>73</v>
      </c>
      <c r="C77" s="65">
        <v>20</v>
      </c>
      <c r="D77" s="65">
        <v>55</v>
      </c>
      <c r="E77" s="65">
        <v>839</v>
      </c>
      <c r="F77" s="66">
        <v>4.1018518518518524E-2</v>
      </c>
      <c r="G77" s="67" t="s">
        <v>180</v>
      </c>
      <c r="H77" s="67" t="s">
        <v>537</v>
      </c>
      <c r="I77" s="65" t="s">
        <v>108</v>
      </c>
      <c r="J77" s="65" t="s">
        <v>63</v>
      </c>
      <c r="K77" s="65">
        <v>2</v>
      </c>
      <c r="L77" s="65" t="s">
        <v>26</v>
      </c>
      <c r="M77" s="6"/>
      <c r="N77" s="6"/>
      <c r="O77" s="6">
        <f>$B77</f>
        <v>73</v>
      </c>
      <c r="P77" s="6"/>
      <c r="Q77" s="6"/>
      <c r="R77" s="6"/>
      <c r="S77" s="6"/>
      <c r="U77" s="6"/>
      <c r="V77" s="6"/>
      <c r="W77" s="6">
        <f>$D77</f>
        <v>55</v>
      </c>
      <c r="X77" s="6"/>
      <c r="Y77" s="6"/>
      <c r="Z77" s="6"/>
      <c r="AA77" s="6"/>
    </row>
    <row r="78" spans="1:27" ht="15" customHeight="1" x14ac:dyDescent="0.3">
      <c r="A78" s="65">
        <v>259</v>
      </c>
      <c r="B78" s="65">
        <v>74</v>
      </c>
      <c r="C78" s="65">
        <v>10</v>
      </c>
      <c r="D78" s="65">
        <v>56</v>
      </c>
      <c r="E78" s="65">
        <v>1662</v>
      </c>
      <c r="F78" s="68">
        <v>4.1099537037037039E-2</v>
      </c>
      <c r="G78" s="67" t="s">
        <v>175</v>
      </c>
      <c r="H78" s="67" t="s">
        <v>199</v>
      </c>
      <c r="I78" s="65" t="s">
        <v>131</v>
      </c>
      <c r="J78" s="65" t="s">
        <v>24</v>
      </c>
      <c r="K78" s="65">
        <v>2</v>
      </c>
      <c r="L78" s="65" t="s">
        <v>26</v>
      </c>
      <c r="M78" s="6">
        <f>$B78</f>
        <v>74</v>
      </c>
      <c r="N78" s="11"/>
      <c r="O78" s="6"/>
      <c r="P78" s="6"/>
      <c r="Q78" s="6"/>
      <c r="R78" s="11"/>
      <c r="S78" s="6"/>
      <c r="U78" s="6">
        <f>$D78</f>
        <v>56</v>
      </c>
      <c r="V78" s="6"/>
      <c r="W78" s="6"/>
      <c r="X78" s="6"/>
      <c r="Y78" s="6"/>
      <c r="Z78" s="6"/>
      <c r="AA78" s="6"/>
    </row>
    <row r="79" spans="1:27" ht="15" customHeight="1" x14ac:dyDescent="0.3">
      <c r="A79" s="65">
        <v>261</v>
      </c>
      <c r="B79" s="65">
        <v>75</v>
      </c>
      <c r="C79" s="65">
        <v>23</v>
      </c>
      <c r="D79" s="65">
        <v>57</v>
      </c>
      <c r="E79" s="65">
        <v>1106</v>
      </c>
      <c r="F79" s="68">
        <v>4.1122685185185179E-2</v>
      </c>
      <c r="G79" s="67" t="s">
        <v>106</v>
      </c>
      <c r="H79" s="67" t="s">
        <v>200</v>
      </c>
      <c r="I79" s="65" t="s">
        <v>105</v>
      </c>
      <c r="J79" s="65" t="s">
        <v>41</v>
      </c>
      <c r="K79" s="65">
        <v>2</v>
      </c>
      <c r="L79" s="65" t="s">
        <v>26</v>
      </c>
      <c r="M79" s="6"/>
      <c r="N79" s="6"/>
      <c r="O79" s="11"/>
      <c r="P79" s="6">
        <f>$B79</f>
        <v>75</v>
      </c>
      <c r="Q79" s="11"/>
      <c r="R79" s="6"/>
      <c r="S79" s="11"/>
      <c r="U79" s="6"/>
      <c r="V79" s="6"/>
      <c r="W79" s="6"/>
      <c r="X79" s="6">
        <f>$D79</f>
        <v>57</v>
      </c>
      <c r="Y79" s="6"/>
      <c r="Z79" s="6"/>
      <c r="AA79" s="6"/>
    </row>
    <row r="80" spans="1:27" ht="15" customHeight="1" x14ac:dyDescent="0.3">
      <c r="A80" s="65">
        <v>263</v>
      </c>
      <c r="B80" s="65">
        <v>76</v>
      </c>
      <c r="C80" s="65"/>
      <c r="D80" s="65"/>
      <c r="E80" s="65">
        <v>1623</v>
      </c>
      <c r="F80" s="68">
        <v>4.1168981481481487E-2</v>
      </c>
      <c r="G80" s="67" t="s">
        <v>98</v>
      </c>
      <c r="H80" s="67" t="s">
        <v>99</v>
      </c>
      <c r="I80" s="65" t="s">
        <v>66</v>
      </c>
      <c r="J80" s="65" t="s">
        <v>24</v>
      </c>
      <c r="K80" s="65">
        <v>2</v>
      </c>
      <c r="L80" s="65" t="s">
        <v>26</v>
      </c>
      <c r="M80" s="6">
        <f>$B80</f>
        <v>76</v>
      </c>
      <c r="N80" s="6"/>
      <c r="O80" s="6"/>
      <c r="P80" s="6"/>
      <c r="Q80" s="6"/>
      <c r="R80" s="6"/>
      <c r="S80" s="6"/>
      <c r="U80" s="6"/>
      <c r="V80" s="6"/>
      <c r="W80" s="6"/>
      <c r="X80" s="6"/>
      <c r="Y80" s="6"/>
      <c r="Z80" s="6"/>
      <c r="AA80" s="6"/>
    </row>
    <row r="81" spans="1:27" ht="15" customHeight="1" x14ac:dyDescent="0.3">
      <c r="A81" s="65">
        <v>264</v>
      </c>
      <c r="B81" s="65">
        <v>77</v>
      </c>
      <c r="C81" s="65">
        <v>5</v>
      </c>
      <c r="D81" s="65">
        <v>58</v>
      </c>
      <c r="E81" s="65">
        <v>1339</v>
      </c>
      <c r="F81" s="68">
        <v>4.1261574074074076E-2</v>
      </c>
      <c r="G81" s="67" t="s">
        <v>79</v>
      </c>
      <c r="H81" s="67" t="s">
        <v>201</v>
      </c>
      <c r="I81" s="65" t="s">
        <v>170</v>
      </c>
      <c r="J81" s="65" t="s">
        <v>18</v>
      </c>
      <c r="K81" s="65">
        <v>2</v>
      </c>
      <c r="L81" s="65" t="s">
        <v>26</v>
      </c>
      <c r="M81" s="6"/>
      <c r="N81" s="6">
        <f>$B81</f>
        <v>77</v>
      </c>
      <c r="O81" s="11"/>
      <c r="P81" s="11"/>
      <c r="Q81" s="11"/>
      <c r="R81" s="6"/>
      <c r="S81" s="11"/>
      <c r="U81" s="6"/>
      <c r="V81" s="6">
        <f>$D81</f>
        <v>58</v>
      </c>
      <c r="W81" s="6"/>
      <c r="X81" s="6"/>
      <c r="Y81" s="6"/>
      <c r="Z81" s="6"/>
      <c r="AA81" s="6"/>
    </row>
    <row r="82" spans="1:27" ht="15" customHeight="1" x14ac:dyDescent="0.3">
      <c r="A82" s="65">
        <v>265</v>
      </c>
      <c r="B82" s="65">
        <v>78</v>
      </c>
      <c r="C82" s="65">
        <v>11</v>
      </c>
      <c r="D82" s="65">
        <v>59</v>
      </c>
      <c r="E82" s="65">
        <v>1671</v>
      </c>
      <c r="F82" s="68">
        <v>4.1319444444444443E-2</v>
      </c>
      <c r="G82" s="67" t="s">
        <v>202</v>
      </c>
      <c r="H82" s="67" t="s">
        <v>203</v>
      </c>
      <c r="I82" s="65" t="s">
        <v>131</v>
      </c>
      <c r="J82" s="65" t="s">
        <v>24</v>
      </c>
      <c r="K82" s="65">
        <v>2</v>
      </c>
      <c r="L82" s="65" t="s">
        <v>26</v>
      </c>
      <c r="M82" s="6">
        <f>$B82</f>
        <v>78</v>
      </c>
      <c r="N82" s="11"/>
      <c r="O82" s="11"/>
      <c r="P82" s="11"/>
      <c r="Q82" s="11"/>
      <c r="R82" s="6"/>
      <c r="S82" s="11"/>
      <c r="U82" s="6">
        <f>$D82</f>
        <v>59</v>
      </c>
      <c r="V82" s="6"/>
      <c r="W82" s="6"/>
      <c r="X82" s="6"/>
      <c r="Y82" s="6"/>
      <c r="Z82" s="6"/>
      <c r="AA82" s="6"/>
    </row>
    <row r="83" spans="1:27" ht="15" customHeight="1" x14ac:dyDescent="0.3">
      <c r="A83" s="65">
        <v>266</v>
      </c>
      <c r="B83" s="65">
        <v>79</v>
      </c>
      <c r="C83" s="65">
        <v>6</v>
      </c>
      <c r="D83" s="65">
        <v>60</v>
      </c>
      <c r="E83" s="65">
        <v>1104</v>
      </c>
      <c r="F83" s="68">
        <v>4.1354166666666671E-2</v>
      </c>
      <c r="G83" s="67" t="s">
        <v>204</v>
      </c>
      <c r="H83" s="67" t="s">
        <v>205</v>
      </c>
      <c r="I83" s="65" t="s">
        <v>170</v>
      </c>
      <c r="J83" s="65" t="s">
        <v>41</v>
      </c>
      <c r="K83" s="65">
        <v>2</v>
      </c>
      <c r="L83" s="65" t="s">
        <v>26</v>
      </c>
      <c r="M83" s="6"/>
      <c r="N83" s="6"/>
      <c r="O83" s="11"/>
      <c r="P83" s="6">
        <f>$B83</f>
        <v>79</v>
      </c>
      <c r="Q83" s="11"/>
      <c r="R83" s="6"/>
      <c r="S83" s="6"/>
      <c r="U83" s="6"/>
      <c r="V83" s="6"/>
      <c r="W83" s="6"/>
      <c r="X83" s="6">
        <f>$D83</f>
        <v>60</v>
      </c>
      <c r="Y83" s="6"/>
      <c r="Z83" s="6"/>
      <c r="AA83" s="6"/>
    </row>
    <row r="84" spans="1:27" ht="15" customHeight="1" x14ac:dyDescent="0.3">
      <c r="A84" s="65">
        <v>267</v>
      </c>
      <c r="B84" s="65">
        <v>80</v>
      </c>
      <c r="C84" s="65">
        <v>24</v>
      </c>
      <c r="D84" s="65">
        <v>61</v>
      </c>
      <c r="E84" s="65">
        <v>1136</v>
      </c>
      <c r="F84" s="68">
        <v>4.1458333333333333E-2</v>
      </c>
      <c r="G84" s="67" t="s">
        <v>206</v>
      </c>
      <c r="H84" s="67" t="s">
        <v>207</v>
      </c>
      <c r="I84" s="65" t="s">
        <v>105</v>
      </c>
      <c r="J84" s="65" t="s">
        <v>41</v>
      </c>
      <c r="K84" s="65">
        <v>2</v>
      </c>
      <c r="L84" s="65" t="s">
        <v>26</v>
      </c>
      <c r="M84" s="11"/>
      <c r="N84" s="6"/>
      <c r="O84" s="11"/>
      <c r="P84" s="6">
        <f>$B84</f>
        <v>80</v>
      </c>
      <c r="Q84" s="6"/>
      <c r="R84" s="6"/>
      <c r="S84" s="6"/>
      <c r="U84" s="6"/>
      <c r="V84" s="6"/>
      <c r="W84" s="6"/>
      <c r="X84" s="6">
        <f>$D84</f>
        <v>61</v>
      </c>
      <c r="Y84" s="6"/>
      <c r="Z84" s="6"/>
      <c r="AA84" s="6"/>
    </row>
    <row r="85" spans="1:27" ht="15" customHeight="1" x14ac:dyDescent="0.3">
      <c r="A85" s="65">
        <v>268</v>
      </c>
      <c r="B85" s="65">
        <v>81</v>
      </c>
      <c r="C85" s="65">
        <v>25</v>
      </c>
      <c r="D85" s="65">
        <v>62</v>
      </c>
      <c r="E85" s="65">
        <v>1658</v>
      </c>
      <c r="F85" s="68">
        <v>4.1631944444444444E-2</v>
      </c>
      <c r="G85" s="67" t="s">
        <v>538</v>
      </c>
      <c r="H85" s="67" t="s">
        <v>208</v>
      </c>
      <c r="I85" s="65" t="s">
        <v>105</v>
      </c>
      <c r="J85" s="65" t="s">
        <v>24</v>
      </c>
      <c r="K85" s="65">
        <v>2</v>
      </c>
      <c r="L85" s="65" t="s">
        <v>26</v>
      </c>
      <c r="M85" s="6">
        <f>$B85</f>
        <v>81</v>
      </c>
      <c r="N85" s="6"/>
      <c r="O85" s="11"/>
      <c r="P85" s="6"/>
      <c r="Q85" s="11"/>
      <c r="R85" s="6"/>
      <c r="S85" s="6"/>
      <c r="U85" s="6">
        <f>$D85</f>
        <v>62</v>
      </c>
      <c r="V85" s="6"/>
      <c r="W85" s="6"/>
      <c r="X85" s="6"/>
      <c r="Y85" s="6"/>
      <c r="Z85" s="6"/>
      <c r="AA85" s="6"/>
    </row>
    <row r="86" spans="1:27" ht="15" customHeight="1" x14ac:dyDescent="0.3">
      <c r="A86" s="65">
        <v>269</v>
      </c>
      <c r="B86" s="65">
        <v>82</v>
      </c>
      <c r="C86" s="65">
        <v>12</v>
      </c>
      <c r="D86" s="65">
        <v>63</v>
      </c>
      <c r="E86" s="65">
        <v>1122</v>
      </c>
      <c r="F86" s="69">
        <v>4.175925925925926E-2</v>
      </c>
      <c r="G86" s="67" t="s">
        <v>209</v>
      </c>
      <c r="H86" s="67" t="s">
        <v>210</v>
      </c>
      <c r="I86" s="65" t="s">
        <v>131</v>
      </c>
      <c r="J86" s="65" t="s">
        <v>41</v>
      </c>
      <c r="K86" s="65">
        <v>2</v>
      </c>
      <c r="L86" s="65" t="s">
        <v>26</v>
      </c>
      <c r="M86" s="6"/>
      <c r="N86" s="6"/>
      <c r="O86" s="11"/>
      <c r="P86" s="6">
        <f>$B86</f>
        <v>82</v>
      </c>
      <c r="Q86" s="6"/>
      <c r="R86" s="6"/>
      <c r="S86" s="6"/>
      <c r="U86" s="6"/>
      <c r="V86" s="6"/>
      <c r="W86" s="6"/>
      <c r="X86" s="6">
        <f>$D86</f>
        <v>63</v>
      </c>
      <c r="Y86" s="6"/>
      <c r="Z86" s="6"/>
      <c r="AA86" s="6"/>
    </row>
    <row r="87" spans="1:27" ht="15" customHeight="1" x14ac:dyDescent="0.3">
      <c r="A87" s="65">
        <v>270</v>
      </c>
      <c r="B87" s="65">
        <v>83</v>
      </c>
      <c r="C87" s="65">
        <v>13</v>
      </c>
      <c r="D87" s="65">
        <v>64</v>
      </c>
      <c r="E87" s="65">
        <v>1124</v>
      </c>
      <c r="F87" s="69">
        <v>4.1770833333333333E-2</v>
      </c>
      <c r="G87" s="67" t="s">
        <v>211</v>
      </c>
      <c r="H87" s="67" t="s">
        <v>212</v>
      </c>
      <c r="I87" s="65" t="s">
        <v>131</v>
      </c>
      <c r="J87" s="65" t="s">
        <v>41</v>
      </c>
      <c r="K87" s="65">
        <v>2</v>
      </c>
      <c r="L87" s="65" t="s">
        <v>26</v>
      </c>
      <c r="M87" s="6"/>
      <c r="N87" s="11"/>
      <c r="O87" s="6"/>
      <c r="P87" s="6">
        <f>$B87</f>
        <v>83</v>
      </c>
      <c r="Q87" s="6"/>
      <c r="R87" s="6"/>
      <c r="S87" s="11"/>
      <c r="U87" s="6"/>
      <c r="V87" s="6"/>
      <c r="W87" s="6"/>
      <c r="X87" s="6">
        <f>$D87</f>
        <v>64</v>
      </c>
      <c r="Y87" s="6"/>
      <c r="Z87" s="6"/>
      <c r="AA87" s="6"/>
    </row>
    <row r="88" spans="1:27" ht="15" customHeight="1" x14ac:dyDescent="0.3">
      <c r="A88" s="65">
        <v>271</v>
      </c>
      <c r="B88" s="65">
        <v>84</v>
      </c>
      <c r="C88" s="65">
        <v>26</v>
      </c>
      <c r="D88" s="65">
        <v>65</v>
      </c>
      <c r="E88" s="65">
        <v>1054</v>
      </c>
      <c r="F88" s="69">
        <v>4.1886574074074076E-2</v>
      </c>
      <c r="G88" s="67" t="s">
        <v>213</v>
      </c>
      <c r="H88" s="67" t="s">
        <v>214</v>
      </c>
      <c r="I88" s="65" t="s">
        <v>105</v>
      </c>
      <c r="J88" s="65" t="s">
        <v>42</v>
      </c>
      <c r="K88" s="65">
        <v>2</v>
      </c>
      <c r="L88" s="65" t="s">
        <v>26</v>
      </c>
      <c r="M88" s="6"/>
      <c r="N88" s="11"/>
      <c r="O88" s="11"/>
      <c r="P88" s="11"/>
      <c r="Q88" s="11"/>
      <c r="R88" s="6"/>
      <c r="S88" s="6">
        <f>$B88</f>
        <v>84</v>
      </c>
      <c r="U88" s="6"/>
      <c r="V88" s="6"/>
      <c r="W88" s="6"/>
      <c r="X88" s="6"/>
      <c r="Y88" s="6"/>
      <c r="Z88" s="6"/>
      <c r="AA88" s="6">
        <f>$D88</f>
        <v>65</v>
      </c>
    </row>
    <row r="89" spans="1:27" ht="15" customHeight="1" x14ac:dyDescent="0.3">
      <c r="A89" s="65">
        <v>273</v>
      </c>
      <c r="B89" s="65">
        <v>85</v>
      </c>
      <c r="C89" s="65">
        <v>7</v>
      </c>
      <c r="D89" s="65">
        <v>66</v>
      </c>
      <c r="E89" s="65">
        <v>1675</v>
      </c>
      <c r="F89" s="69">
        <v>4.2256944444444444E-2</v>
      </c>
      <c r="G89" s="67" t="s">
        <v>215</v>
      </c>
      <c r="H89" s="67" t="s">
        <v>216</v>
      </c>
      <c r="I89" s="65" t="s">
        <v>170</v>
      </c>
      <c r="J89" s="65" t="s">
        <v>24</v>
      </c>
      <c r="K89" s="65">
        <v>2</v>
      </c>
      <c r="L89" s="65" t="s">
        <v>26</v>
      </c>
      <c r="M89" s="6">
        <f>$B89</f>
        <v>85</v>
      </c>
      <c r="N89" s="6"/>
      <c r="O89" s="11"/>
      <c r="P89" s="11"/>
      <c r="Q89" s="11"/>
      <c r="R89" s="6"/>
      <c r="S89" s="11"/>
      <c r="U89" s="6">
        <f>$D89</f>
        <v>66</v>
      </c>
      <c r="V89" s="6"/>
      <c r="W89" s="6"/>
      <c r="X89" s="6"/>
      <c r="Y89" s="6"/>
      <c r="Z89" s="6"/>
      <c r="AA89" s="6"/>
    </row>
    <row r="90" spans="1:27" ht="15" customHeight="1" x14ac:dyDescent="0.3">
      <c r="A90" s="65">
        <v>274</v>
      </c>
      <c r="B90" s="65">
        <v>86</v>
      </c>
      <c r="C90" s="65">
        <v>27</v>
      </c>
      <c r="D90" s="65">
        <v>67</v>
      </c>
      <c r="E90" s="65">
        <v>792</v>
      </c>
      <c r="F90" s="69">
        <v>4.2407407407407408E-2</v>
      </c>
      <c r="G90" s="67" t="s">
        <v>175</v>
      </c>
      <c r="H90" s="67" t="s">
        <v>217</v>
      </c>
      <c r="I90" s="65" t="s">
        <v>105</v>
      </c>
      <c r="J90" s="65" t="s">
        <v>63</v>
      </c>
      <c r="K90" s="65">
        <v>2</v>
      </c>
      <c r="L90" s="65" t="s">
        <v>26</v>
      </c>
      <c r="M90" s="11"/>
      <c r="N90" s="11"/>
      <c r="O90" s="6">
        <f>$B90</f>
        <v>86</v>
      </c>
      <c r="P90" s="6"/>
      <c r="Q90" s="6"/>
      <c r="R90" s="6"/>
      <c r="S90" s="11"/>
      <c r="U90" s="6"/>
      <c r="V90" s="6"/>
      <c r="W90" s="6">
        <f>$D90</f>
        <v>67</v>
      </c>
      <c r="X90" s="6"/>
      <c r="Y90" s="6"/>
      <c r="Z90" s="6"/>
      <c r="AA90" s="6"/>
    </row>
    <row r="91" spans="1:27" ht="15" customHeight="1" x14ac:dyDescent="0.3">
      <c r="A91" s="65">
        <v>276</v>
      </c>
      <c r="B91" s="65">
        <v>87</v>
      </c>
      <c r="C91" s="65">
        <v>8</v>
      </c>
      <c r="D91" s="65">
        <v>68</v>
      </c>
      <c r="E91" s="65">
        <v>453</v>
      </c>
      <c r="F91" s="69">
        <v>4.2604166666666665E-2</v>
      </c>
      <c r="G91" s="67" t="s">
        <v>218</v>
      </c>
      <c r="H91" s="67" t="s">
        <v>219</v>
      </c>
      <c r="I91" s="65" t="s">
        <v>170</v>
      </c>
      <c r="J91" s="65" t="s">
        <v>59</v>
      </c>
      <c r="K91" s="65">
        <v>2</v>
      </c>
      <c r="L91" s="65" t="s">
        <v>26</v>
      </c>
      <c r="M91" s="6"/>
      <c r="N91" s="6"/>
      <c r="O91" s="11"/>
      <c r="P91" s="11"/>
      <c r="Q91" s="11"/>
      <c r="R91" s="6">
        <f>$B91</f>
        <v>87</v>
      </c>
      <c r="S91" s="11"/>
      <c r="U91" s="6"/>
      <c r="V91" s="6"/>
      <c r="W91" s="6"/>
      <c r="X91" s="6"/>
      <c r="Y91" s="6"/>
      <c r="Z91" s="6">
        <f>$D91</f>
        <v>68</v>
      </c>
      <c r="AA91" s="6"/>
    </row>
    <row r="92" spans="1:27" ht="15" customHeight="1" x14ac:dyDescent="0.3">
      <c r="A92" s="65">
        <v>277</v>
      </c>
      <c r="B92" s="65">
        <v>88</v>
      </c>
      <c r="C92" s="65">
        <v>28</v>
      </c>
      <c r="D92" s="65">
        <v>69</v>
      </c>
      <c r="E92" s="65">
        <v>1123</v>
      </c>
      <c r="F92" s="69">
        <v>4.2685185185185187E-2</v>
      </c>
      <c r="G92" s="67" t="s">
        <v>144</v>
      </c>
      <c r="H92" s="67" t="s">
        <v>220</v>
      </c>
      <c r="I92" s="65" t="s">
        <v>105</v>
      </c>
      <c r="J92" s="65" t="s">
        <v>41</v>
      </c>
      <c r="K92" s="65">
        <v>2</v>
      </c>
      <c r="L92" s="65" t="s">
        <v>26</v>
      </c>
      <c r="M92" s="6"/>
      <c r="N92" s="6"/>
      <c r="O92" s="11"/>
      <c r="P92" s="6">
        <f>$B92</f>
        <v>88</v>
      </c>
      <c r="Q92" s="11"/>
      <c r="R92" s="6"/>
      <c r="S92" s="11"/>
      <c r="U92" s="6"/>
      <c r="V92" s="6"/>
      <c r="W92" s="6"/>
      <c r="X92" s="6">
        <f>$D92</f>
        <v>69</v>
      </c>
      <c r="Y92" s="6"/>
      <c r="Z92" s="6"/>
      <c r="AA92" s="6"/>
    </row>
    <row r="93" spans="1:27" ht="15" customHeight="1" x14ac:dyDescent="0.3">
      <c r="A93" s="65">
        <v>278</v>
      </c>
      <c r="B93" s="65">
        <v>89</v>
      </c>
      <c r="C93" s="65">
        <v>21</v>
      </c>
      <c r="D93" s="65">
        <v>70</v>
      </c>
      <c r="E93" s="65">
        <v>1007</v>
      </c>
      <c r="F93" s="69">
        <v>4.2766203703703702E-2</v>
      </c>
      <c r="G93" s="67" t="s">
        <v>221</v>
      </c>
      <c r="H93" s="67" t="s">
        <v>222</v>
      </c>
      <c r="I93" s="65" t="s">
        <v>108</v>
      </c>
      <c r="J93" s="65" t="s">
        <v>42</v>
      </c>
      <c r="K93" s="65">
        <v>2</v>
      </c>
      <c r="L93" s="65" t="s">
        <v>26</v>
      </c>
      <c r="M93" s="6"/>
      <c r="N93" s="6"/>
      <c r="O93" s="11"/>
      <c r="P93" s="11"/>
      <c r="Q93" s="11"/>
      <c r="R93" s="6"/>
      <c r="S93" s="6">
        <f>$B93</f>
        <v>89</v>
      </c>
      <c r="U93" s="6"/>
      <c r="V93" s="6"/>
      <c r="W93" s="6"/>
      <c r="X93" s="6"/>
      <c r="Y93" s="6"/>
      <c r="Z93" s="6"/>
      <c r="AA93" s="6">
        <f>$D93</f>
        <v>70</v>
      </c>
    </row>
    <row r="94" spans="1:27" ht="15" customHeight="1" x14ac:dyDescent="0.3">
      <c r="A94" s="65">
        <v>279</v>
      </c>
      <c r="B94" s="65">
        <v>90</v>
      </c>
      <c r="C94" s="65"/>
      <c r="D94" s="65"/>
      <c r="E94" s="65">
        <v>995</v>
      </c>
      <c r="F94" s="69">
        <v>4.2777777777777776E-2</v>
      </c>
      <c r="G94" s="67" t="s">
        <v>98</v>
      </c>
      <c r="H94" s="67" t="s">
        <v>100</v>
      </c>
      <c r="I94" s="65" t="s">
        <v>66</v>
      </c>
      <c r="J94" s="65" t="s">
        <v>42</v>
      </c>
      <c r="K94" s="65">
        <v>2</v>
      </c>
      <c r="L94" s="65" t="s">
        <v>26</v>
      </c>
      <c r="M94" s="6"/>
      <c r="N94" s="6"/>
      <c r="O94" s="11"/>
      <c r="P94" s="11"/>
      <c r="Q94" s="11"/>
      <c r="R94" s="6"/>
      <c r="S94" s="6">
        <f>$B94</f>
        <v>90</v>
      </c>
      <c r="U94" s="6"/>
      <c r="V94" s="6"/>
      <c r="W94" s="6"/>
      <c r="X94" s="6"/>
      <c r="Y94" s="6"/>
      <c r="Z94" s="6"/>
      <c r="AA94" s="6"/>
    </row>
    <row r="95" spans="1:27" ht="15" customHeight="1" x14ac:dyDescent="0.3">
      <c r="A95" s="65">
        <v>280</v>
      </c>
      <c r="B95" s="65">
        <v>91</v>
      </c>
      <c r="C95" s="65">
        <v>9</v>
      </c>
      <c r="D95" s="65">
        <v>71</v>
      </c>
      <c r="E95" s="65">
        <v>1621</v>
      </c>
      <c r="F95" s="69">
        <v>4.3217592592592592E-2</v>
      </c>
      <c r="G95" s="67" t="s">
        <v>223</v>
      </c>
      <c r="H95" s="67" t="s">
        <v>97</v>
      </c>
      <c r="I95" s="65" t="s">
        <v>170</v>
      </c>
      <c r="J95" s="65" t="s">
        <v>24</v>
      </c>
      <c r="K95" s="65">
        <v>2</v>
      </c>
      <c r="L95" s="65" t="s">
        <v>26</v>
      </c>
      <c r="M95" s="6">
        <f>$B95</f>
        <v>91</v>
      </c>
      <c r="N95" s="6"/>
      <c r="O95" s="6"/>
      <c r="P95" s="6"/>
      <c r="Q95" s="11"/>
      <c r="R95" s="6"/>
      <c r="S95" s="6"/>
      <c r="U95" s="6">
        <f>$D95</f>
        <v>71</v>
      </c>
      <c r="V95" s="6"/>
      <c r="W95" s="6"/>
      <c r="X95" s="6"/>
      <c r="Y95" s="6"/>
      <c r="Z95" s="6"/>
      <c r="AA95" s="6"/>
    </row>
    <row r="96" spans="1:27" ht="15" customHeight="1" x14ac:dyDescent="0.3">
      <c r="A96" s="65">
        <v>285</v>
      </c>
      <c r="B96" s="65">
        <v>92</v>
      </c>
      <c r="C96" s="65">
        <v>14</v>
      </c>
      <c r="D96" s="65">
        <v>72</v>
      </c>
      <c r="E96" s="65">
        <v>815</v>
      </c>
      <c r="F96" s="69">
        <v>4.3668981481481482E-2</v>
      </c>
      <c r="G96" s="67" t="s">
        <v>224</v>
      </c>
      <c r="H96" s="67" t="s">
        <v>225</v>
      </c>
      <c r="I96" s="65" t="s">
        <v>131</v>
      </c>
      <c r="J96" s="65" t="s">
        <v>63</v>
      </c>
      <c r="K96" s="65">
        <v>2</v>
      </c>
      <c r="L96" s="65" t="s">
        <v>26</v>
      </c>
      <c r="M96" s="6"/>
      <c r="N96" s="11"/>
      <c r="O96" s="6">
        <f>$B96</f>
        <v>92</v>
      </c>
      <c r="P96" s="6"/>
      <c r="Q96" s="6"/>
      <c r="R96" s="6"/>
      <c r="S96" s="11"/>
      <c r="U96" s="6"/>
      <c r="V96" s="6"/>
      <c r="W96" s="6">
        <f>$D96</f>
        <v>72</v>
      </c>
      <c r="X96" s="6"/>
      <c r="Y96" s="6"/>
      <c r="Z96" s="6"/>
      <c r="AA96" s="6"/>
    </row>
    <row r="97" spans="1:27" ht="15" customHeight="1" x14ac:dyDescent="0.3">
      <c r="A97" s="65">
        <v>289</v>
      </c>
      <c r="B97" s="65">
        <v>93</v>
      </c>
      <c r="C97" s="65">
        <v>15</v>
      </c>
      <c r="D97" s="65">
        <v>73</v>
      </c>
      <c r="E97" s="65">
        <v>1125</v>
      </c>
      <c r="F97" s="69">
        <v>4.4652777777777777E-2</v>
      </c>
      <c r="G97" s="67" t="s">
        <v>226</v>
      </c>
      <c r="H97" s="67" t="s">
        <v>126</v>
      </c>
      <c r="I97" s="65" t="s">
        <v>131</v>
      </c>
      <c r="J97" s="65" t="s">
        <v>41</v>
      </c>
      <c r="K97" s="65">
        <v>2</v>
      </c>
      <c r="L97" s="65" t="s">
        <v>26</v>
      </c>
      <c r="M97" s="6"/>
      <c r="N97" s="6"/>
      <c r="O97" s="6"/>
      <c r="P97" s="6">
        <f>$B97</f>
        <v>93</v>
      </c>
      <c r="Q97" s="11"/>
      <c r="R97" s="6"/>
      <c r="S97" s="11"/>
      <c r="U97" s="6"/>
      <c r="V97" s="6"/>
      <c r="W97" s="6"/>
      <c r="X97" s="6">
        <f>$D97</f>
        <v>73</v>
      </c>
      <c r="Y97" s="6"/>
      <c r="Z97" s="6"/>
      <c r="AA97" s="6"/>
    </row>
    <row r="98" spans="1:27" ht="15" customHeight="1" x14ac:dyDescent="0.3">
      <c r="A98" s="65">
        <v>290</v>
      </c>
      <c r="B98" s="65">
        <v>94</v>
      </c>
      <c r="C98" s="65">
        <v>2</v>
      </c>
      <c r="D98" s="65">
        <v>74</v>
      </c>
      <c r="E98" s="65">
        <v>1326</v>
      </c>
      <c r="F98" s="69">
        <v>4.4872685185185182E-2</v>
      </c>
      <c r="G98" s="67" t="s">
        <v>227</v>
      </c>
      <c r="H98" s="67" t="s">
        <v>228</v>
      </c>
      <c r="I98" s="65" t="s">
        <v>165</v>
      </c>
      <c r="J98" s="65" t="s">
        <v>18</v>
      </c>
      <c r="K98" s="65">
        <v>2</v>
      </c>
      <c r="L98" s="65" t="s">
        <v>26</v>
      </c>
      <c r="M98" s="6"/>
      <c r="N98" s="6">
        <f>$B98</f>
        <v>94</v>
      </c>
      <c r="O98" s="11"/>
      <c r="P98" s="11"/>
      <c r="Q98" s="11"/>
      <c r="R98" s="6"/>
      <c r="S98" s="11"/>
      <c r="U98" s="6"/>
      <c r="V98" s="6">
        <f>$D98</f>
        <v>74</v>
      </c>
      <c r="W98" s="6"/>
      <c r="X98" s="6"/>
      <c r="Y98" s="6"/>
      <c r="Z98" s="6"/>
      <c r="AA98" s="6"/>
    </row>
    <row r="99" spans="1:27" ht="15" customHeight="1" x14ac:dyDescent="0.3">
      <c r="A99" s="65">
        <v>291</v>
      </c>
      <c r="B99" s="65">
        <v>95</v>
      </c>
      <c r="C99" s="65">
        <v>16</v>
      </c>
      <c r="D99" s="65">
        <v>75</v>
      </c>
      <c r="E99" s="65">
        <v>1102</v>
      </c>
      <c r="F99" s="69">
        <v>4.5740740740740742E-2</v>
      </c>
      <c r="G99" s="67" t="s">
        <v>518</v>
      </c>
      <c r="H99" s="67" t="s">
        <v>519</v>
      </c>
      <c r="I99" s="65" t="s">
        <v>131</v>
      </c>
      <c r="J99" s="65" t="s">
        <v>41</v>
      </c>
      <c r="K99" s="65">
        <v>2</v>
      </c>
      <c r="L99" s="65" t="s">
        <v>26</v>
      </c>
      <c r="M99" s="6"/>
      <c r="N99" s="11"/>
      <c r="O99" s="6"/>
      <c r="P99" s="6">
        <f>$B99</f>
        <v>95</v>
      </c>
      <c r="Q99" s="11"/>
      <c r="R99" s="6"/>
      <c r="S99" s="11"/>
      <c r="U99" s="6"/>
      <c r="V99" s="6"/>
      <c r="W99" s="6"/>
      <c r="X99" s="6">
        <f>$D99</f>
        <v>75</v>
      </c>
      <c r="Y99" s="6"/>
      <c r="Z99" s="6"/>
      <c r="AA99" s="6"/>
    </row>
    <row r="100" spans="1:27" ht="15" customHeight="1" x14ac:dyDescent="0.3">
      <c r="A100" s="65">
        <v>292</v>
      </c>
      <c r="B100" s="65">
        <v>96</v>
      </c>
      <c r="C100" s="65">
        <v>22</v>
      </c>
      <c r="D100" s="65">
        <v>76</v>
      </c>
      <c r="E100" s="65">
        <v>1087</v>
      </c>
      <c r="F100" s="69">
        <v>4.5844907407407411E-2</v>
      </c>
      <c r="G100" s="67" t="s">
        <v>229</v>
      </c>
      <c r="H100" s="67" t="s">
        <v>230</v>
      </c>
      <c r="I100" s="65" t="s">
        <v>108</v>
      </c>
      <c r="J100" s="65" t="s">
        <v>41</v>
      </c>
      <c r="K100" s="65">
        <v>2</v>
      </c>
      <c r="L100" s="65" t="s">
        <v>26</v>
      </c>
      <c r="M100" s="6"/>
      <c r="N100" s="11"/>
      <c r="O100" s="11"/>
      <c r="P100" s="6">
        <f>$B100</f>
        <v>96</v>
      </c>
      <c r="Q100" s="6"/>
      <c r="R100" s="6"/>
      <c r="S100" s="11"/>
      <c r="U100" s="6"/>
      <c r="V100" s="6"/>
      <c r="W100" s="6"/>
      <c r="X100" s="6">
        <f>$D100</f>
        <v>76</v>
      </c>
      <c r="Y100" s="6"/>
      <c r="Z100" s="6"/>
      <c r="AA100" s="6"/>
    </row>
    <row r="101" spans="1:27" ht="15" customHeight="1" x14ac:dyDescent="0.3">
      <c r="A101" s="65">
        <v>293</v>
      </c>
      <c r="B101" s="65">
        <v>97</v>
      </c>
      <c r="C101" s="65"/>
      <c r="D101" s="65"/>
      <c r="E101" s="65">
        <v>1109</v>
      </c>
      <c r="F101" s="69">
        <v>4.5960648148148146E-2</v>
      </c>
      <c r="G101" s="67" t="s">
        <v>101</v>
      </c>
      <c r="H101" s="67" t="s">
        <v>102</v>
      </c>
      <c r="I101" s="65" t="s">
        <v>66</v>
      </c>
      <c r="J101" s="65" t="s">
        <v>41</v>
      </c>
      <c r="K101" s="65">
        <v>2</v>
      </c>
      <c r="L101" s="65" t="s">
        <v>26</v>
      </c>
      <c r="M101" s="6"/>
      <c r="N101" s="11"/>
      <c r="O101" s="6"/>
      <c r="P101" s="6">
        <f>$B101</f>
        <v>97</v>
      </c>
      <c r="Q101" s="6"/>
      <c r="R101" s="11"/>
      <c r="S101" s="6"/>
      <c r="U101" s="6"/>
      <c r="V101" s="6"/>
      <c r="W101" s="6"/>
      <c r="X101" s="6"/>
      <c r="Y101" s="6"/>
      <c r="Z101" s="6"/>
      <c r="AA101" s="6"/>
    </row>
    <row r="102" spans="1:27" ht="15" customHeight="1" x14ac:dyDescent="0.3">
      <c r="A102" s="65">
        <v>294</v>
      </c>
      <c r="B102" s="65">
        <v>98</v>
      </c>
      <c r="C102" s="65">
        <v>17</v>
      </c>
      <c r="D102" s="65">
        <v>77</v>
      </c>
      <c r="E102" s="65">
        <v>1038</v>
      </c>
      <c r="F102" s="69">
        <v>4.6712962962962963E-2</v>
      </c>
      <c r="G102" s="67" t="s">
        <v>231</v>
      </c>
      <c r="H102" s="67" t="s">
        <v>232</v>
      </c>
      <c r="I102" s="65" t="s">
        <v>131</v>
      </c>
      <c r="J102" s="65" t="s">
        <v>42</v>
      </c>
      <c r="K102" s="65">
        <v>2</v>
      </c>
      <c r="L102" s="65" t="s">
        <v>26</v>
      </c>
      <c r="M102" s="6"/>
      <c r="N102" s="6"/>
      <c r="O102" s="6"/>
      <c r="P102" s="6"/>
      <c r="Q102" s="11"/>
      <c r="R102" s="6"/>
      <c r="S102" s="6">
        <f>$B102</f>
        <v>98</v>
      </c>
      <c r="U102" s="6"/>
      <c r="V102" s="6"/>
      <c r="W102" s="6"/>
      <c r="X102" s="6"/>
      <c r="Y102" s="6"/>
      <c r="Z102" s="6"/>
      <c r="AA102" s="6">
        <f>$D102</f>
        <v>77</v>
      </c>
    </row>
    <row r="103" spans="1:27" ht="15" customHeight="1" x14ac:dyDescent="0.3">
      <c r="A103" s="65">
        <v>296</v>
      </c>
      <c r="B103" s="65">
        <v>99</v>
      </c>
      <c r="C103" s="65">
        <v>23</v>
      </c>
      <c r="D103" s="65">
        <v>78</v>
      </c>
      <c r="E103" s="65">
        <v>1101</v>
      </c>
      <c r="F103" s="69">
        <v>4.7418981481481479E-2</v>
      </c>
      <c r="G103" s="67" t="s">
        <v>233</v>
      </c>
      <c r="H103" s="67" t="s">
        <v>205</v>
      </c>
      <c r="I103" s="65" t="s">
        <v>108</v>
      </c>
      <c r="J103" s="65" t="s">
        <v>41</v>
      </c>
      <c r="K103" s="65">
        <v>2</v>
      </c>
      <c r="L103" s="65" t="s">
        <v>26</v>
      </c>
      <c r="M103" s="6"/>
      <c r="N103" s="11"/>
      <c r="O103" s="11"/>
      <c r="P103" s="6">
        <f>$B103</f>
        <v>99</v>
      </c>
      <c r="Q103" s="11"/>
      <c r="R103" s="6"/>
      <c r="S103" s="11"/>
      <c r="U103" s="6"/>
      <c r="V103" s="6"/>
      <c r="W103" s="6"/>
      <c r="X103" s="6">
        <f>$D103</f>
        <v>78</v>
      </c>
      <c r="Y103" s="6"/>
      <c r="Z103" s="6"/>
      <c r="AA103" s="6"/>
    </row>
    <row r="104" spans="1:27" ht="15" customHeight="1" x14ac:dyDescent="0.3">
      <c r="A104" s="65">
        <v>297</v>
      </c>
      <c r="B104" s="65">
        <v>100</v>
      </c>
      <c r="C104" s="65">
        <v>18</v>
      </c>
      <c r="D104" s="65">
        <v>79</v>
      </c>
      <c r="E104" s="65">
        <v>1107</v>
      </c>
      <c r="F104" s="69">
        <v>4.7546296296296295E-2</v>
      </c>
      <c r="G104" s="67" t="s">
        <v>234</v>
      </c>
      <c r="H104" s="67" t="s">
        <v>235</v>
      </c>
      <c r="I104" s="65" t="s">
        <v>131</v>
      </c>
      <c r="J104" s="65" t="s">
        <v>41</v>
      </c>
      <c r="K104" s="65">
        <v>2</v>
      </c>
      <c r="L104" s="65" t="s">
        <v>26</v>
      </c>
      <c r="M104" s="6"/>
      <c r="N104" s="11"/>
      <c r="O104" s="6"/>
      <c r="P104" s="6">
        <f>$B104</f>
        <v>100</v>
      </c>
      <c r="Q104" s="6"/>
      <c r="R104" s="6"/>
      <c r="S104" s="6"/>
      <c r="U104" s="6"/>
      <c r="V104" s="6"/>
      <c r="W104" s="6"/>
      <c r="X104" s="6">
        <f>$D104</f>
        <v>79</v>
      </c>
      <c r="Y104" s="6"/>
      <c r="Z104" s="6"/>
      <c r="AA104" s="6"/>
    </row>
    <row r="105" spans="1:27" ht="15" customHeight="1" x14ac:dyDescent="0.3">
      <c r="A105" s="65">
        <v>298</v>
      </c>
      <c r="B105" s="65">
        <v>101</v>
      </c>
      <c r="C105" s="65">
        <v>19</v>
      </c>
      <c r="D105" s="65">
        <v>80</v>
      </c>
      <c r="E105" s="65">
        <v>1652</v>
      </c>
      <c r="F105" s="69">
        <v>4.7812500000000001E-2</v>
      </c>
      <c r="G105" s="67" t="s">
        <v>236</v>
      </c>
      <c r="H105" s="67" t="s">
        <v>237</v>
      </c>
      <c r="I105" s="65" t="s">
        <v>131</v>
      </c>
      <c r="J105" s="65" t="s">
        <v>24</v>
      </c>
      <c r="K105" s="65">
        <v>2</v>
      </c>
      <c r="L105" s="65" t="s">
        <v>26</v>
      </c>
      <c r="M105" s="6">
        <f>$B105</f>
        <v>101</v>
      </c>
      <c r="N105" s="6"/>
      <c r="O105" s="11"/>
      <c r="P105" s="11"/>
      <c r="Q105" s="11"/>
      <c r="R105" s="6"/>
      <c r="S105" s="11"/>
      <c r="U105" s="6">
        <f>$D105</f>
        <v>80</v>
      </c>
      <c r="V105" s="6"/>
      <c r="W105" s="6"/>
      <c r="X105" s="6"/>
      <c r="Y105" s="6"/>
      <c r="Z105" s="6"/>
      <c r="AA105" s="6"/>
    </row>
    <row r="106" spans="1:27" ht="15" customHeight="1" x14ac:dyDescent="0.3">
      <c r="A106" s="65">
        <v>299</v>
      </c>
      <c r="B106" s="65">
        <v>102</v>
      </c>
      <c r="C106" s="65"/>
      <c r="D106" s="65"/>
      <c r="E106" s="65">
        <v>1058</v>
      </c>
      <c r="F106" s="69">
        <v>4.8194444444444443E-2</v>
      </c>
      <c r="G106" s="67" t="s">
        <v>528</v>
      </c>
      <c r="H106" s="67" t="s">
        <v>529</v>
      </c>
      <c r="I106" s="65" t="s">
        <v>66</v>
      </c>
      <c r="J106" s="65" t="s">
        <v>42</v>
      </c>
      <c r="K106" s="65">
        <v>2</v>
      </c>
      <c r="L106" s="65" t="s">
        <v>26</v>
      </c>
      <c r="M106" s="6"/>
      <c r="N106" s="6"/>
      <c r="O106" s="6"/>
      <c r="P106" s="6"/>
      <c r="Q106" s="6"/>
      <c r="R106" s="6"/>
      <c r="S106" s="6">
        <f>$B106</f>
        <v>102</v>
      </c>
      <c r="U106" s="6"/>
      <c r="V106" s="6"/>
      <c r="W106" s="6"/>
      <c r="X106" s="6"/>
      <c r="Y106" s="6"/>
      <c r="Z106" s="6"/>
      <c r="AA106" s="6"/>
    </row>
    <row r="107" spans="1:27" ht="15" customHeight="1" x14ac:dyDescent="0.3">
      <c r="A107" s="42">
        <v>302</v>
      </c>
      <c r="B107" s="42">
        <v>103</v>
      </c>
      <c r="C107" s="42">
        <v>24</v>
      </c>
      <c r="D107" s="42">
        <v>81</v>
      </c>
      <c r="E107" s="42">
        <v>1627</v>
      </c>
      <c r="F107" s="58">
        <v>4.9270833333333333E-2</v>
      </c>
      <c r="G107" s="41" t="s">
        <v>238</v>
      </c>
      <c r="H107" s="41" t="s">
        <v>239</v>
      </c>
      <c r="I107" s="42" t="s">
        <v>108</v>
      </c>
      <c r="J107" s="42" t="s">
        <v>24</v>
      </c>
      <c r="K107" s="42">
        <v>2</v>
      </c>
      <c r="L107" s="42" t="s">
        <v>26</v>
      </c>
      <c r="M107" s="6">
        <f>$B107</f>
        <v>103</v>
      </c>
      <c r="N107" s="11"/>
      <c r="O107" s="11"/>
      <c r="P107" s="11"/>
      <c r="Q107" s="11"/>
      <c r="R107" s="6"/>
      <c r="S107" s="6"/>
      <c r="U107" s="6">
        <f>$D107</f>
        <v>81</v>
      </c>
      <c r="V107" s="6"/>
      <c r="W107" s="6"/>
      <c r="X107" s="6"/>
      <c r="Y107" s="6"/>
      <c r="Z107" s="6"/>
      <c r="AA107" s="6"/>
    </row>
    <row r="108" spans="1:27" ht="15" customHeight="1" x14ac:dyDescent="0.3">
      <c r="A108" s="42">
        <v>303</v>
      </c>
      <c r="B108" s="42">
        <v>104</v>
      </c>
      <c r="C108" s="42">
        <v>25</v>
      </c>
      <c r="D108" s="42">
        <v>82</v>
      </c>
      <c r="E108" s="42">
        <v>1629</v>
      </c>
      <c r="F108" s="58">
        <v>4.9641203703703701E-2</v>
      </c>
      <c r="G108" s="41" t="s">
        <v>240</v>
      </c>
      <c r="H108" s="41" t="s">
        <v>241</v>
      </c>
      <c r="I108" s="42" t="s">
        <v>108</v>
      </c>
      <c r="J108" s="42" t="s">
        <v>24</v>
      </c>
      <c r="K108" s="42">
        <v>2</v>
      </c>
      <c r="L108" s="42" t="s">
        <v>26</v>
      </c>
      <c r="M108" s="6">
        <f>$B108</f>
        <v>104</v>
      </c>
      <c r="N108" s="6"/>
      <c r="O108" s="6"/>
      <c r="P108" s="6"/>
      <c r="Q108" s="6"/>
      <c r="R108" s="6"/>
      <c r="S108" s="6"/>
      <c r="U108" s="6">
        <f>$D108</f>
        <v>82</v>
      </c>
      <c r="V108" s="6"/>
      <c r="W108" s="6"/>
      <c r="X108" s="6"/>
      <c r="Y108" s="6"/>
      <c r="Z108" s="6"/>
      <c r="AA108" s="6"/>
    </row>
    <row r="109" spans="1:27" ht="15" customHeight="1" x14ac:dyDescent="0.3">
      <c r="A109" s="42">
        <v>304</v>
      </c>
      <c r="B109" s="42">
        <v>105</v>
      </c>
      <c r="C109" s="42">
        <v>29</v>
      </c>
      <c r="D109" s="42">
        <v>83</v>
      </c>
      <c r="E109" s="42">
        <v>1091</v>
      </c>
      <c r="F109" s="58">
        <v>4.988425925925926E-2</v>
      </c>
      <c r="G109" s="41" t="s">
        <v>242</v>
      </c>
      <c r="H109" s="41" t="s">
        <v>243</v>
      </c>
      <c r="I109" s="42" t="s">
        <v>105</v>
      </c>
      <c r="J109" s="42" t="s">
        <v>41</v>
      </c>
      <c r="K109" s="42">
        <v>2</v>
      </c>
      <c r="L109" s="42" t="s">
        <v>26</v>
      </c>
      <c r="M109" s="6"/>
      <c r="N109" s="11"/>
      <c r="O109" s="11"/>
      <c r="P109" s="6">
        <f>$B109</f>
        <v>105</v>
      </c>
      <c r="Q109" s="6"/>
      <c r="R109" s="6"/>
      <c r="S109" s="11"/>
      <c r="U109" s="6"/>
      <c r="V109" s="6"/>
      <c r="W109" s="6"/>
      <c r="X109" s="6">
        <f>$D109</f>
        <v>83</v>
      </c>
      <c r="Y109" s="6"/>
      <c r="Z109" s="6"/>
      <c r="AA109" s="6"/>
    </row>
    <row r="110" spans="1:27" ht="15" customHeight="1" x14ac:dyDescent="0.3">
      <c r="A110" s="42">
        <v>306</v>
      </c>
      <c r="B110" s="42">
        <v>106</v>
      </c>
      <c r="C110" s="42">
        <v>30</v>
      </c>
      <c r="D110" s="42">
        <v>84</v>
      </c>
      <c r="E110" s="42">
        <v>985</v>
      </c>
      <c r="F110" s="58">
        <v>5.0011574074074076E-2</v>
      </c>
      <c r="G110" s="41" t="s">
        <v>244</v>
      </c>
      <c r="H110" s="41" t="s">
        <v>245</v>
      </c>
      <c r="I110" s="42" t="s">
        <v>105</v>
      </c>
      <c r="J110" s="42" t="s">
        <v>42</v>
      </c>
      <c r="K110" s="42">
        <v>2</v>
      </c>
      <c r="L110" s="42" t="s">
        <v>26</v>
      </c>
      <c r="M110" s="6"/>
      <c r="N110" s="6"/>
      <c r="O110" s="11"/>
      <c r="P110" s="11"/>
      <c r="Q110" s="11"/>
      <c r="R110" s="6"/>
      <c r="S110" s="6">
        <f>$B110</f>
        <v>106</v>
      </c>
      <c r="U110" s="6"/>
      <c r="V110" s="6"/>
      <c r="W110" s="6"/>
      <c r="X110" s="6"/>
      <c r="Y110" s="6"/>
      <c r="Z110" s="6"/>
      <c r="AA110" s="6">
        <f>$D110</f>
        <v>84</v>
      </c>
    </row>
    <row r="111" spans="1:27" ht="15" customHeight="1" x14ac:dyDescent="0.3">
      <c r="A111" s="42">
        <v>307</v>
      </c>
      <c r="B111" s="42">
        <v>107</v>
      </c>
      <c r="C111" s="42">
        <v>31</v>
      </c>
      <c r="D111" s="42">
        <v>85</v>
      </c>
      <c r="E111" s="42">
        <v>1006</v>
      </c>
      <c r="F111" s="58">
        <v>5.122685185185185E-2</v>
      </c>
      <c r="G111" s="41" t="s">
        <v>246</v>
      </c>
      <c r="H111" s="41" t="s">
        <v>247</v>
      </c>
      <c r="I111" s="42" t="s">
        <v>105</v>
      </c>
      <c r="J111" s="42" t="s">
        <v>42</v>
      </c>
      <c r="K111" s="42">
        <v>2</v>
      </c>
      <c r="L111" s="42" t="s">
        <v>26</v>
      </c>
      <c r="M111" s="11"/>
      <c r="N111" s="6"/>
      <c r="O111" s="11"/>
      <c r="P111" s="6"/>
      <c r="Q111" s="6"/>
      <c r="R111" s="6"/>
      <c r="S111" s="6">
        <f>$B111</f>
        <v>107</v>
      </c>
      <c r="U111" s="6"/>
      <c r="V111" s="6"/>
      <c r="W111" s="6"/>
      <c r="X111" s="6"/>
      <c r="Y111" s="6"/>
      <c r="Z111" s="6"/>
      <c r="AA111" s="6">
        <f>$D111</f>
        <v>85</v>
      </c>
    </row>
    <row r="112" spans="1:27" ht="15" customHeight="1" x14ac:dyDescent="0.3">
      <c r="A112" s="42">
        <v>308</v>
      </c>
      <c r="B112" s="42">
        <v>108</v>
      </c>
      <c r="C112" s="42">
        <v>20</v>
      </c>
      <c r="D112" s="42">
        <v>86</v>
      </c>
      <c r="E112" s="42">
        <v>1648</v>
      </c>
      <c r="F112" s="58">
        <v>5.1574074074074071E-2</v>
      </c>
      <c r="G112" s="41" t="s">
        <v>248</v>
      </c>
      <c r="H112" s="41" t="s">
        <v>249</v>
      </c>
      <c r="I112" s="42" t="s">
        <v>131</v>
      </c>
      <c r="J112" s="42" t="s">
        <v>24</v>
      </c>
      <c r="K112" s="42">
        <v>2</v>
      </c>
      <c r="L112" s="42" t="s">
        <v>26</v>
      </c>
      <c r="M112" s="6">
        <f>$B112</f>
        <v>108</v>
      </c>
      <c r="N112" s="6"/>
      <c r="O112" s="11"/>
      <c r="P112" s="11"/>
      <c r="Q112" s="11"/>
      <c r="R112" s="6"/>
      <c r="S112" s="11"/>
      <c r="U112" s="6">
        <f>$D112</f>
        <v>86</v>
      </c>
      <c r="V112" s="6"/>
      <c r="W112" s="6"/>
      <c r="X112" s="6"/>
      <c r="Y112" s="6"/>
      <c r="Z112" s="6"/>
      <c r="AA112" s="6"/>
    </row>
    <row r="113" spans="1:27" ht="15" customHeight="1" x14ac:dyDescent="0.3">
      <c r="A113" s="42">
        <v>311</v>
      </c>
      <c r="B113" s="42">
        <v>109</v>
      </c>
      <c r="C113" s="42">
        <v>32</v>
      </c>
      <c r="D113" s="42">
        <v>87</v>
      </c>
      <c r="E113" s="42">
        <v>1120</v>
      </c>
      <c r="F113" s="58">
        <v>5.289351851851852E-2</v>
      </c>
      <c r="G113" s="41" t="s">
        <v>236</v>
      </c>
      <c r="H113" s="41" t="s">
        <v>250</v>
      </c>
      <c r="I113" s="42" t="s">
        <v>105</v>
      </c>
      <c r="J113" s="42" t="s">
        <v>41</v>
      </c>
      <c r="K113" s="42">
        <v>2</v>
      </c>
      <c r="L113" s="42" t="s">
        <v>26</v>
      </c>
      <c r="M113" s="6"/>
      <c r="N113" s="6"/>
      <c r="O113" s="11"/>
      <c r="P113" s="6">
        <f>$B113</f>
        <v>109</v>
      </c>
      <c r="Q113" s="11"/>
      <c r="R113" s="6"/>
      <c r="S113" s="11"/>
      <c r="U113" s="6"/>
      <c r="V113" s="6"/>
      <c r="W113" s="6"/>
      <c r="X113" s="6">
        <f>$D113</f>
        <v>87</v>
      </c>
      <c r="Y113" s="6"/>
      <c r="Z113" s="6"/>
      <c r="AA113" s="6"/>
    </row>
    <row r="114" spans="1:27" ht="15" customHeight="1" x14ac:dyDescent="0.3">
      <c r="A114" s="42">
        <v>312</v>
      </c>
      <c r="B114" s="42">
        <v>110</v>
      </c>
      <c r="C114" s="42">
        <v>21</v>
      </c>
      <c r="D114" s="42">
        <v>88</v>
      </c>
      <c r="E114" s="42">
        <v>1103</v>
      </c>
      <c r="F114" s="58">
        <v>5.3518518518518521E-2</v>
      </c>
      <c r="G114" s="41" t="s">
        <v>251</v>
      </c>
      <c r="H114" s="41" t="s">
        <v>252</v>
      </c>
      <c r="I114" s="42" t="s">
        <v>131</v>
      </c>
      <c r="J114" s="42" t="s">
        <v>41</v>
      </c>
      <c r="K114" s="42">
        <v>2</v>
      </c>
      <c r="L114" s="42" t="s">
        <v>26</v>
      </c>
      <c r="M114" s="11"/>
      <c r="N114" s="6"/>
      <c r="O114" s="11"/>
      <c r="P114" s="6">
        <f>$B114</f>
        <v>110</v>
      </c>
      <c r="Q114" s="11"/>
      <c r="R114" s="6"/>
      <c r="S114" s="11"/>
      <c r="U114" s="6"/>
      <c r="V114" s="6"/>
      <c r="W114" s="6"/>
      <c r="X114" s="6">
        <f>$D114</f>
        <v>88</v>
      </c>
      <c r="Y114" s="6"/>
      <c r="Z114" s="6"/>
      <c r="AA114" s="6"/>
    </row>
    <row r="115" spans="1:27" ht="15" customHeight="1" x14ac:dyDescent="0.3">
      <c r="A115" s="42">
        <v>313</v>
      </c>
      <c r="B115" s="42">
        <v>111</v>
      </c>
      <c r="C115" s="42">
        <v>33</v>
      </c>
      <c r="D115" s="42">
        <v>89</v>
      </c>
      <c r="E115" s="42">
        <v>1092</v>
      </c>
      <c r="F115" s="58">
        <v>6.7268518518518519E-2</v>
      </c>
      <c r="G115" s="41" t="s">
        <v>218</v>
      </c>
      <c r="H115" s="41" t="s">
        <v>253</v>
      </c>
      <c r="I115" s="42" t="s">
        <v>105</v>
      </c>
      <c r="J115" s="42" t="s">
        <v>41</v>
      </c>
      <c r="K115" s="42">
        <v>2</v>
      </c>
      <c r="L115" s="42" t="s">
        <v>26</v>
      </c>
      <c r="M115" s="6"/>
      <c r="N115" s="11"/>
      <c r="O115" s="11"/>
      <c r="P115" s="6">
        <f>$B115</f>
        <v>111</v>
      </c>
      <c r="Q115" s="11"/>
      <c r="R115" s="6"/>
      <c r="S115" s="11"/>
      <c r="U115" s="6"/>
      <c r="V115" s="6"/>
      <c r="W115" s="6"/>
      <c r="X115" s="6">
        <f>$D115</f>
        <v>89</v>
      </c>
      <c r="Y115" s="6"/>
      <c r="Z115" s="6"/>
      <c r="AA115" s="6"/>
    </row>
    <row r="116" spans="1:27" ht="15" customHeight="1" x14ac:dyDescent="0.3">
      <c r="A116" s="42">
        <v>314</v>
      </c>
      <c r="B116" s="42">
        <v>112</v>
      </c>
      <c r="C116" s="42">
        <v>34</v>
      </c>
      <c r="D116" s="42">
        <v>90</v>
      </c>
      <c r="E116" s="42">
        <v>1100</v>
      </c>
      <c r="F116" s="58">
        <v>6.7268518518518519E-2</v>
      </c>
      <c r="G116" s="41" t="s">
        <v>254</v>
      </c>
      <c r="H116" s="41" t="s">
        <v>255</v>
      </c>
      <c r="I116" s="42" t="s">
        <v>105</v>
      </c>
      <c r="J116" s="42" t="s">
        <v>41</v>
      </c>
      <c r="K116" s="42">
        <v>2</v>
      </c>
      <c r="L116" s="42" t="s">
        <v>26</v>
      </c>
      <c r="M116" s="11"/>
      <c r="N116" s="11"/>
      <c r="O116" s="6"/>
      <c r="P116" s="6">
        <f>$B116</f>
        <v>112</v>
      </c>
      <c r="Q116" s="6"/>
      <c r="R116" s="11"/>
      <c r="S116" s="6"/>
      <c r="U116" s="6"/>
      <c r="V116" s="6"/>
      <c r="W116" s="6"/>
      <c r="X116" s="6">
        <f>$D116</f>
        <v>90</v>
      </c>
      <c r="Y116" s="6"/>
      <c r="Z116" s="6"/>
      <c r="AA116" s="6"/>
    </row>
    <row r="117" spans="1:27" ht="15" customHeight="1" x14ac:dyDescent="0.3">
      <c r="A117" s="42">
        <v>315</v>
      </c>
      <c r="B117" s="42">
        <v>113</v>
      </c>
      <c r="C117" s="42">
        <v>26</v>
      </c>
      <c r="D117" s="42">
        <v>91</v>
      </c>
      <c r="E117" s="42">
        <v>1112</v>
      </c>
      <c r="F117" s="58">
        <v>7.0706018518518515E-2</v>
      </c>
      <c r="G117" s="41" t="s">
        <v>79</v>
      </c>
      <c r="H117" s="41" t="s">
        <v>230</v>
      </c>
      <c r="I117" s="42" t="s">
        <v>108</v>
      </c>
      <c r="J117" s="42" t="s">
        <v>41</v>
      </c>
      <c r="K117" s="42">
        <v>2</v>
      </c>
      <c r="L117" s="42" t="s">
        <v>26</v>
      </c>
      <c r="M117" s="11"/>
      <c r="N117" s="6"/>
      <c r="O117" s="11"/>
      <c r="P117" s="6">
        <f>$B117</f>
        <v>113</v>
      </c>
      <c r="Q117" s="6"/>
      <c r="R117" s="6"/>
      <c r="S117" s="11"/>
      <c r="U117" s="6"/>
      <c r="V117" s="6"/>
      <c r="W117" s="6"/>
      <c r="X117" s="6">
        <f>$D117</f>
        <v>91</v>
      </c>
      <c r="Y117" s="6"/>
      <c r="Z117" s="6"/>
      <c r="AA117" s="6"/>
    </row>
    <row r="118" spans="1:27" ht="15" customHeight="1" x14ac:dyDescent="0.3">
      <c r="A118" s="42"/>
      <c r="B118" s="42">
        <v>114</v>
      </c>
      <c r="C118" s="42"/>
      <c r="D118" s="42">
        <v>92</v>
      </c>
      <c r="E118" s="42"/>
      <c r="F118" s="48"/>
      <c r="G118" s="32" t="s">
        <v>20</v>
      </c>
      <c r="H118" s="41"/>
      <c r="I118" s="42"/>
      <c r="J118" s="42"/>
      <c r="K118" s="42"/>
      <c r="L118" s="42"/>
      <c r="M118" s="11"/>
      <c r="N118" s="6"/>
      <c r="O118" s="11"/>
      <c r="P118" s="6"/>
      <c r="Q118" s="6">
        <f t="shared" ref="Q118" si="0">$B118</f>
        <v>114</v>
      </c>
      <c r="R118" s="6"/>
      <c r="S118" s="6"/>
      <c r="U118" s="6"/>
      <c r="V118" s="6"/>
      <c r="W118" s="6"/>
      <c r="X118" s="6"/>
      <c r="Y118" s="6">
        <f t="shared" ref="Y118:Y119" si="1">$D118</f>
        <v>92</v>
      </c>
      <c r="Z118" s="6"/>
      <c r="AA118" s="6"/>
    </row>
    <row r="119" spans="1:27" ht="15" customHeight="1" x14ac:dyDescent="0.3">
      <c r="A119" s="42"/>
      <c r="B119" s="42">
        <v>114</v>
      </c>
      <c r="C119" s="42"/>
      <c r="D119" s="42">
        <v>92</v>
      </c>
      <c r="E119" s="42"/>
      <c r="F119" s="48"/>
      <c r="G119" s="41"/>
      <c r="H119" s="41"/>
      <c r="I119" s="42"/>
      <c r="J119" s="42"/>
      <c r="K119" s="42"/>
      <c r="L119" s="42"/>
      <c r="M119" s="11"/>
      <c r="N119" s="6"/>
      <c r="O119" s="11"/>
      <c r="P119" s="6"/>
      <c r="Q119" s="6">
        <f t="shared" ref="Q119:Q121" si="2">$B119</f>
        <v>114</v>
      </c>
      <c r="R119" s="6"/>
      <c r="S119" s="6"/>
      <c r="U119" s="6"/>
      <c r="V119" s="6"/>
      <c r="W119" s="6"/>
      <c r="X119" s="6"/>
      <c r="Y119" s="6">
        <f t="shared" si="1"/>
        <v>92</v>
      </c>
      <c r="Z119" s="6"/>
      <c r="AA119" s="6"/>
    </row>
    <row r="120" spans="1:27" ht="15" customHeight="1" x14ac:dyDescent="0.3">
      <c r="A120" s="42"/>
      <c r="B120" s="42">
        <v>114</v>
      </c>
      <c r="C120" s="42"/>
      <c r="D120" s="42"/>
      <c r="E120" s="42"/>
      <c r="F120" s="48"/>
      <c r="G120" s="41"/>
      <c r="H120" s="41"/>
      <c r="I120" s="42"/>
      <c r="J120" s="42"/>
      <c r="K120" s="42"/>
      <c r="L120" s="42"/>
      <c r="M120" s="11"/>
      <c r="N120" s="6"/>
      <c r="O120" s="11"/>
      <c r="P120" s="6"/>
      <c r="Q120" s="6">
        <f t="shared" si="2"/>
        <v>114</v>
      </c>
      <c r="R120" s="6"/>
      <c r="S120" s="6"/>
      <c r="U120" s="6"/>
      <c r="V120" s="6"/>
      <c r="W120" s="6"/>
      <c r="X120" s="6"/>
      <c r="Y120" s="6"/>
      <c r="Z120" s="6"/>
      <c r="AA120" s="6"/>
    </row>
    <row r="121" spans="1:27" ht="15" customHeight="1" x14ac:dyDescent="0.3">
      <c r="A121" s="42"/>
      <c r="B121" s="42">
        <v>114</v>
      </c>
      <c r="C121" s="42"/>
      <c r="D121" s="42"/>
      <c r="E121" s="42"/>
      <c r="F121" s="48"/>
      <c r="G121" s="41"/>
      <c r="H121" s="41"/>
      <c r="I121" s="42"/>
      <c r="J121" s="42"/>
      <c r="K121" s="42"/>
      <c r="L121" s="42"/>
      <c r="M121" s="11"/>
      <c r="N121" s="6"/>
      <c r="O121" s="11"/>
      <c r="P121" s="6"/>
      <c r="Q121" s="6">
        <f t="shared" si="2"/>
        <v>114</v>
      </c>
      <c r="R121" s="6"/>
      <c r="S121" s="6"/>
      <c r="U121" s="6"/>
      <c r="V121" s="6"/>
      <c r="W121" s="6"/>
      <c r="X121" s="6"/>
      <c r="Y121" s="6"/>
      <c r="Z121" s="6"/>
      <c r="AA121" s="6"/>
    </row>
    <row r="122" spans="1:27" ht="15" customHeight="1" x14ac:dyDescent="0.25">
      <c r="B122" s="1"/>
      <c r="C122" s="1"/>
      <c r="H122" s="32"/>
    </row>
    <row r="123" spans="1:27" ht="15" customHeight="1" x14ac:dyDescent="0.25">
      <c r="B123" s="1"/>
      <c r="C123" s="1"/>
      <c r="G123" s="32"/>
    </row>
    <row r="124" spans="1:27" ht="15" customHeight="1" x14ac:dyDescent="0.25">
      <c r="A124" s="38" t="s">
        <v>24</v>
      </c>
      <c r="B124">
        <f>COUNTIF(J:J,A124)</f>
        <v>25</v>
      </c>
      <c r="C124" s="1"/>
      <c r="H124" s="26" t="s">
        <v>14</v>
      </c>
      <c r="M124" s="26">
        <f>SUM(SMALL(M$5:M$117,{9,10,11,12,13,14,15,16}))</f>
        <v>459</v>
      </c>
      <c r="P124" s="26">
        <f>SUM(SMALL(P$5:P$117,{9,10,11,12,13,14,15,16}))</f>
        <v>525</v>
      </c>
      <c r="S124" s="26">
        <f>SUM(SMALL(S$5:S$117,{9,10,11,12,13,14,15,16}))</f>
        <v>608</v>
      </c>
      <c r="U124" s="26">
        <f>SUM(SMALL(U$5:U$117,{5,6,7,8}))</f>
        <v>126</v>
      </c>
      <c r="V124" s="26">
        <f>SUM(SMALL(V$5:V$117,{5,6,7,8}))</f>
        <v>205</v>
      </c>
      <c r="W124" s="26">
        <f>SUM(SMALL(W$5:W$117,{5,6,7,8}))</f>
        <v>147</v>
      </c>
      <c r="X124" s="26">
        <f>SUM(SMALL(X$5:X$117,{5,6,7,8}))</f>
        <v>103</v>
      </c>
      <c r="Z124" s="26">
        <f>SUM(SMALL(Z$5:Z$117,{5,6,7,8}))</f>
        <v>169</v>
      </c>
      <c r="AA124" s="26">
        <f>SUM(SMALL(AA$5:AA$117,{5,6,7,8}))</f>
        <v>140</v>
      </c>
    </row>
    <row r="125" spans="1:27" ht="15" customHeight="1" x14ac:dyDescent="0.25">
      <c r="A125" s="38" t="s">
        <v>18</v>
      </c>
      <c r="B125">
        <f>COUNTIF(J:J,A125)</f>
        <v>13</v>
      </c>
      <c r="M125" s="26">
        <f>COUNT(SMALL(M$5:M$117,{9,10,11,12,13,14,15,16}))</f>
        <v>8</v>
      </c>
      <c r="P125" s="26">
        <f>COUNT(SMALL(P$5:P$117,{9,10,11,12,13,14,15,16}))</f>
        <v>8</v>
      </c>
      <c r="S125" s="26">
        <f>COUNT(SMALL(S$5:S$117,{9,10,11,12,13,14,15,16}))</f>
        <v>8</v>
      </c>
      <c r="U125" s="26">
        <f>COUNT(SMALL(U$5:U$117,{5,6,7,8}))</f>
        <v>4</v>
      </c>
      <c r="V125" s="26">
        <f>COUNT(SMALL(V$5:V$117,{5,6,7,8}))</f>
        <v>4</v>
      </c>
      <c r="W125" s="26">
        <f>COUNT(SMALL(W$5:W$117,{5,6,7,8}))</f>
        <v>4</v>
      </c>
      <c r="X125" s="26">
        <f>COUNT(SMALL(X$5:X$117,{5,6,7,8}))</f>
        <v>4</v>
      </c>
      <c r="Z125" s="26">
        <f>COUNT(SMALL(Z$5:Z$117,{5,6,7,8}))</f>
        <v>4</v>
      </c>
      <c r="AA125" s="26">
        <f>COUNT(SMALL(AA$5:AA$117,{5,6,7,8}))</f>
        <v>4</v>
      </c>
    </row>
    <row r="126" spans="1:27" ht="15" customHeight="1" x14ac:dyDescent="0.25">
      <c r="A126" s="38" t="s">
        <v>63</v>
      </c>
      <c r="B126">
        <f>COUNTIF(J:J,A126)</f>
        <v>12</v>
      </c>
    </row>
    <row r="127" spans="1:27" ht="15" customHeight="1" x14ac:dyDescent="0.25">
      <c r="A127" s="38" t="s">
        <v>41</v>
      </c>
      <c r="B127">
        <f>COUNTIF(J:J,A127)</f>
        <v>31</v>
      </c>
      <c r="H127" s="27" t="s">
        <v>15</v>
      </c>
      <c r="M127" s="27">
        <f>SUM(SMALL(M$5:M$117,{17,18,19,20,21,22,23,24}))</f>
        <v>719</v>
      </c>
      <c r="P127" s="27">
        <f>SUM(SMALL(P$5:P$117,{17,18,19,20,21,22,23,24}))</f>
        <v>733</v>
      </c>
      <c r="U127" s="27">
        <f>SUM(SMALL(U$5:U$117,{9,10,11,12}))</f>
        <v>201</v>
      </c>
      <c r="X127" s="27">
        <f>SUM(SMALL(X$5:X$117,{9,10,11,12}))</f>
        <v>200</v>
      </c>
      <c r="AA127" s="27">
        <f>SUM(SMALL(AA$5:AA$117,{9,10,11,12}))</f>
        <v>260</v>
      </c>
    </row>
    <row r="128" spans="1:27" ht="15" customHeight="1" x14ac:dyDescent="0.25">
      <c r="A128" s="38" t="s">
        <v>19</v>
      </c>
      <c r="B128">
        <f>COUNTIF(J:J,A128)</f>
        <v>4</v>
      </c>
      <c r="M128" s="27">
        <f>COUNT(SMALL(M$5:M$117,{17,18,19,20,21,22,23,24}))</f>
        <v>8</v>
      </c>
      <c r="P128" s="27">
        <f>COUNT(SMALL(P$5:P$117,{17,18,19,20,21,22,23,24}))</f>
        <v>8</v>
      </c>
      <c r="U128" s="27">
        <f>COUNT(SMALL(U$5:U$117,{9,10,11,12}))</f>
        <v>4</v>
      </c>
      <c r="X128" s="27">
        <f>COUNT(SMALL(X$5:X$117,{9,10,11,12}))</f>
        <v>4</v>
      </c>
      <c r="AA128" s="27">
        <f>COUNT(SMALL(AA$5:AA$117,{9,10,11,12}))</f>
        <v>4</v>
      </c>
    </row>
    <row r="129" spans="1:30" ht="15" customHeight="1" x14ac:dyDescent="0.25">
      <c r="A129" s="38" t="s">
        <v>59</v>
      </c>
      <c r="B129">
        <f>COUNTIF(J:J,A129)</f>
        <v>9</v>
      </c>
    </row>
    <row r="130" spans="1:30" ht="15" customHeight="1" x14ac:dyDescent="0.25">
      <c r="A130" s="38" t="s">
        <v>42</v>
      </c>
      <c r="B130">
        <f>COUNTIF(J:J,A130)</f>
        <v>19</v>
      </c>
      <c r="H130" s="25" t="s">
        <v>16</v>
      </c>
      <c r="U130" s="25">
        <f>SUM(SMALL(U$5:U$117,{13,14,15,16}))</f>
        <v>258</v>
      </c>
      <c r="X130" s="25">
        <f>SUM(SMALL(X$5:X$117,{13,14,15,16}))</f>
        <v>248</v>
      </c>
      <c r="AD130" s="25" t="e">
        <f>SUM(SMALL(AD$5:AD$117,{25,26,27,28,29,30,31,32}))</f>
        <v>#NUM!</v>
      </c>
    </row>
    <row r="131" spans="1:30" ht="15" customHeight="1" x14ac:dyDescent="0.25">
      <c r="A131" s="38"/>
      <c r="B131" s="2">
        <f>SUM(B124:B130)</f>
        <v>113</v>
      </c>
      <c r="U131" s="25">
        <f>COUNT(SMALL(U$5:U$117,{13,14,15,16}))</f>
        <v>4</v>
      </c>
      <c r="X131" s="25">
        <f>COUNT(SMALL(X$5:X$117,{13,14,15,16}))</f>
        <v>4</v>
      </c>
      <c r="AD131" s="25">
        <f>COUNT(SMALL(AD$5:AD$117,{25,26,27,28,29,30,31,32}))</f>
        <v>0</v>
      </c>
    </row>
    <row r="132" spans="1:30" ht="15" customHeight="1" x14ac:dyDescent="0.25">
      <c r="A132" s="38"/>
      <c r="B132" s="2"/>
      <c r="AD132" s="1"/>
    </row>
    <row r="133" spans="1:30" ht="15" customHeight="1" x14ac:dyDescent="0.25">
      <c r="H133" s="28" t="s">
        <v>17</v>
      </c>
      <c r="U133" s="28">
        <f>SUM(SMALL(U$5:U$117,{17,18,19,20}))</f>
        <v>329</v>
      </c>
      <c r="X133" s="28">
        <f>SUM(SMALL(X$5:X$117,{17,18,19,20}))</f>
        <v>293</v>
      </c>
      <c r="AD133" s="28" t="e">
        <f>SUM(SMALL(AD$5:AD$117,{33,34,35,36,37,38,39,40}))</f>
        <v>#NUM!</v>
      </c>
    </row>
    <row r="134" spans="1:30" ht="15" customHeight="1" x14ac:dyDescent="0.25">
      <c r="U134" s="28">
        <f>COUNT(SMALL(U$5:U$117,{17,18,19,20}))</f>
        <v>4</v>
      </c>
      <c r="X134" s="28">
        <f>COUNT(SMALL(X$5:X$117,{17,18,19,20}))</f>
        <v>4</v>
      </c>
      <c r="AD134" s="28">
        <f>COUNT(SMALL(AD$5:AD$117,{33,34,35,36,37,38,39,40}))</f>
        <v>0</v>
      </c>
    </row>
    <row r="136" spans="1:30" ht="15" customHeight="1" x14ac:dyDescent="0.25">
      <c r="H136" s="38" t="s">
        <v>25</v>
      </c>
      <c r="X136" s="1">
        <f>SUM(SMALL(X$5:X$117,{21,22,23,24}))</f>
        <v>327</v>
      </c>
    </row>
    <row r="137" spans="1:30" ht="15" customHeight="1" x14ac:dyDescent="0.25">
      <c r="X137" s="1">
        <f>COUNT(SMALL(X$5:X$117,{21,22,23,24}))</f>
        <v>4</v>
      </c>
    </row>
    <row r="139" spans="1:30" ht="15" customHeight="1" x14ac:dyDescent="0.25">
      <c r="H139" s="38" t="s">
        <v>39</v>
      </c>
      <c r="X139" s="1">
        <f>SUM(SMALL(X$5:X$117,{25,26,27,28}))</f>
        <v>358</v>
      </c>
    </row>
    <row r="140" spans="1:30" ht="15" customHeight="1" x14ac:dyDescent="0.25">
      <c r="X140" s="1">
        <f>COUNT(SMALL(X$5:X$117,{25,26,27,28}))</f>
        <v>4</v>
      </c>
    </row>
    <row r="141" spans="1:30" ht="15" customHeight="1" x14ac:dyDescent="0.25">
      <c r="M141" s="40">
        <f>INT(COUNTA(M5:M117)/8)</f>
        <v>3</v>
      </c>
      <c r="N141" s="40">
        <f>INT(COUNTA(N5:N117)/8)</f>
        <v>1</v>
      </c>
      <c r="O141" s="40">
        <f>INT(COUNTA(O5:O117)/8)</f>
        <v>1</v>
      </c>
      <c r="P141" s="40">
        <f>INT(COUNTA(P5:P117)/8)</f>
        <v>3</v>
      </c>
      <c r="Q141" s="40">
        <f>INT(COUNTA(Q5:Q117)/8)</f>
        <v>0</v>
      </c>
      <c r="R141" s="40">
        <f>INT(COUNTA(R5:R117)/8)</f>
        <v>1</v>
      </c>
      <c r="S141" s="40">
        <f>INT(COUNTA(S5:S117)/8)</f>
        <v>2</v>
      </c>
      <c r="T141" s="39"/>
      <c r="U141" s="40">
        <f>INT(COUNTA(U5:U117)/4)</f>
        <v>5</v>
      </c>
      <c r="V141" s="40">
        <f>INT(COUNTA(V5:V117)/4)</f>
        <v>2</v>
      </c>
      <c r="W141" s="40">
        <f>INT(COUNTA(W5:W117)/4)</f>
        <v>2</v>
      </c>
      <c r="X141" s="40">
        <f>INT(COUNTA(X5:X117)/4)</f>
        <v>7</v>
      </c>
      <c r="Y141" s="40">
        <f>INT(COUNTA(Y5:Y117)/4)</f>
        <v>0</v>
      </c>
      <c r="Z141" s="40">
        <f>INT(COUNTA(Z5:Z117)/4)</f>
        <v>2</v>
      </c>
      <c r="AA141" s="40">
        <f>INT(COUNTA(AA5:AA117)/4)</f>
        <v>3</v>
      </c>
      <c r="AB141" s="40"/>
    </row>
  </sheetData>
  <sortState xmlns:xlrd2="http://schemas.microsoft.com/office/spreadsheetml/2017/richdata2" ref="A5:AD117">
    <sortCondition ref="A4:A117"/>
  </sortState>
  <phoneticPr fontId="0" type="noConversion"/>
  <conditionalFormatting sqref="E5:E38 E65:E68 E70:E76 E107:E121 E40:E63 E78:E105">
    <cfRule type="duplicateValues" dxfId="6" priority="32"/>
  </conditionalFormatting>
  <conditionalFormatting sqref="E64">
    <cfRule type="duplicateValues" dxfId="5" priority="5"/>
  </conditionalFormatting>
  <conditionalFormatting sqref="E69">
    <cfRule type="duplicateValues" dxfId="4" priority="4"/>
  </conditionalFormatting>
  <conditionalFormatting sqref="E106">
    <cfRule type="duplicateValues" dxfId="3" priority="3"/>
  </conditionalFormatting>
  <conditionalFormatting sqref="E39">
    <cfRule type="duplicateValues" dxfId="2" priority="2"/>
  </conditionalFormatting>
  <conditionalFormatting sqref="E77">
    <cfRule type="duplicateValues" dxfId="1" priority="1"/>
  </conditionalFormatting>
  <pageMargins left="0.75" right="0.75" top="1.1399999999999999" bottom="1.3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247"/>
  <sheetViews>
    <sheetView zoomScale="80" zoomScaleNormal="80" workbookViewId="0">
      <pane xSplit="12" ySplit="4" topLeftCell="M5" activePane="bottomRight" state="frozen"/>
      <selection activeCell="A5" sqref="A5:L213"/>
      <selection pane="topRight" activeCell="A5" sqref="A5:L213"/>
      <selection pane="bottomLeft" activeCell="A5" sqref="A5:L213"/>
      <selection pane="bottomRight" activeCell="M5" sqref="M5"/>
    </sheetView>
  </sheetViews>
  <sheetFormatPr defaultRowHeight="15" customHeight="1" x14ac:dyDescent="0.25"/>
  <cols>
    <col min="1" max="1" width="5.6640625" bestFit="1" customWidth="1"/>
    <col min="2" max="2" width="4.5546875" bestFit="1" customWidth="1"/>
    <col min="3" max="3" width="4.44140625" bestFit="1" customWidth="1"/>
    <col min="4" max="4" width="4.88671875" customWidth="1"/>
    <col min="5" max="5" width="5.5546875" bestFit="1" customWidth="1"/>
    <col min="6" max="6" width="7.5546875" bestFit="1" customWidth="1"/>
    <col min="7" max="7" width="11.44140625" bestFit="1" customWidth="1"/>
    <col min="8" max="8" width="16.109375" bestFit="1" customWidth="1"/>
    <col min="9" max="9" width="4.88671875" style="1" customWidth="1"/>
    <col min="10" max="10" width="5.33203125" style="1" customWidth="1"/>
    <col min="11" max="11" width="3.109375" style="1" customWidth="1"/>
    <col min="12" max="12" width="5.44140625" style="1" bestFit="1" customWidth="1"/>
    <col min="13" max="19" width="6.77734375" style="1" bestFit="1" customWidth="1"/>
    <col min="20" max="20" width="1.6640625" style="1" customWidth="1"/>
    <col min="21" max="27" width="6.77734375" style="1" bestFit="1" customWidth="1"/>
    <col min="28" max="28" width="1.6640625" style="1" customWidth="1"/>
    <col min="29" max="29" width="1.33203125" customWidth="1"/>
  </cols>
  <sheetData>
    <row r="1" spans="1:28" ht="49.95" customHeight="1" x14ac:dyDescent="0.25">
      <c r="A1" s="52" t="s">
        <v>43</v>
      </c>
      <c r="B1" s="53"/>
      <c r="C1" s="53"/>
      <c r="D1" s="53"/>
      <c r="E1" s="53"/>
      <c r="F1" s="53"/>
      <c r="G1" s="53"/>
      <c r="H1" s="53"/>
      <c r="I1" s="53"/>
      <c r="J1" s="53"/>
      <c r="K1" s="4"/>
      <c r="L1" s="4"/>
      <c r="M1"/>
      <c r="N1"/>
      <c r="P1" s="2" t="s">
        <v>28</v>
      </c>
      <c r="Q1"/>
      <c r="R1" s="2"/>
      <c r="S1" s="2"/>
      <c r="U1"/>
      <c r="V1"/>
      <c r="W1"/>
      <c r="X1" s="2" t="s">
        <v>29</v>
      </c>
      <c r="Y1"/>
      <c r="Z1"/>
      <c r="AA1"/>
      <c r="AB1"/>
    </row>
    <row r="2" spans="1:28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" t="s">
        <v>24</v>
      </c>
      <c r="N2" s="3" t="s">
        <v>18</v>
      </c>
      <c r="O2" s="3" t="s">
        <v>63</v>
      </c>
      <c r="P2" s="3" t="s">
        <v>41</v>
      </c>
      <c r="Q2" s="3" t="s">
        <v>19</v>
      </c>
      <c r="R2" s="3" t="s">
        <v>59</v>
      </c>
      <c r="S2" s="3" t="s">
        <v>42</v>
      </c>
      <c r="T2" s="3"/>
      <c r="U2" s="3" t="s">
        <v>24</v>
      </c>
      <c r="V2" s="3" t="s">
        <v>18</v>
      </c>
      <c r="W2" s="3" t="s">
        <v>63</v>
      </c>
      <c r="X2" s="3" t="s">
        <v>41</v>
      </c>
      <c r="Y2" s="3" t="s">
        <v>19</v>
      </c>
      <c r="Z2" s="3" t="s">
        <v>59</v>
      </c>
      <c r="AA2" s="3" t="s">
        <v>42</v>
      </c>
      <c r="AB2" s="3"/>
    </row>
    <row r="3" spans="1:28" ht="15" customHeight="1" x14ac:dyDescent="0.25">
      <c r="A3" s="4" t="str">
        <f>Team!A2</f>
        <v>RACE 1 - Dacorum 10k - Thursday 21st May 2026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>
        <f>SUM(SMALL(M$5:M$206,{1,2,3,4,5,6,7,8,9,10,11,12}))</f>
        <v>786</v>
      </c>
      <c r="N3" s="5">
        <f>SUM(SMALL(N$5:N$206,{1,2,3,4,5,6,7,8,9,10,11,12}))</f>
        <v>264</v>
      </c>
      <c r="O3" s="5">
        <f>SUM(SMALL(O$5:O$206,{1,2,3,4,5,6,7,8,9,10,11,12}))</f>
        <v>324</v>
      </c>
      <c r="P3" s="5">
        <f>SUM(SMALL(P$5:P$206,{1,2,3,4,5,6,7,8,9,10,11,12}))</f>
        <v>776</v>
      </c>
      <c r="Q3" s="5">
        <f>SUM(SMALL(Q$5:Q$206,{1,2,3,4,5,6,7,8,9,10,11,12}))</f>
        <v>876</v>
      </c>
      <c r="R3" s="5">
        <f>SUM(SMALL(R$5:R$206,{1,2,3,4,5,6,7,8,9,10,11,12}))</f>
        <v>397</v>
      </c>
      <c r="S3" s="5">
        <f>SUM(SMALL(S$5:S$206,{1,2,3,4,5,6,7,8,9,10,11,12}))</f>
        <v>560</v>
      </c>
      <c r="T3" s="3"/>
      <c r="U3" s="5">
        <f>SUM(SMALL(U$5:U$206,{1,2,3,4,5,6}))</f>
        <v>191</v>
      </c>
      <c r="V3" s="5">
        <f>SUM(SMALL(V$5:V$206,{1,2,3,4,5,6}))</f>
        <v>55</v>
      </c>
      <c r="W3" s="5">
        <f>SUM(SMALL(W$5:W$206,{1,2,3,4,5,6}))</f>
        <v>88</v>
      </c>
      <c r="X3" s="5">
        <f>SUM(SMALL(X$5:X$206,{1,2,3,4,5,6}))</f>
        <v>135</v>
      </c>
      <c r="Y3" s="5">
        <f>SUM(SMALL(Y$5:Y$206,{1,2,3,4,5,6}))</f>
        <v>421</v>
      </c>
      <c r="Z3" s="5">
        <f>SUM(SMALL(Z$5:Z$206,{1,2,3,4,5,6}))</f>
        <v>54</v>
      </c>
      <c r="AA3" s="5">
        <f>SUM(SMALL(AA$5:AA$206,{1,2,3,4,5,6}))</f>
        <v>130</v>
      </c>
      <c r="AB3" s="3"/>
    </row>
    <row r="4" spans="1:28" s="2" customFormat="1" ht="15" customHeight="1" x14ac:dyDescent="0.25">
      <c r="A4" s="3" t="s">
        <v>13</v>
      </c>
      <c r="B4" s="3" t="s">
        <v>8</v>
      </c>
      <c r="C4" s="3" t="s">
        <v>23</v>
      </c>
      <c r="D4" s="3" t="s">
        <v>1</v>
      </c>
      <c r="E4" s="3" t="s">
        <v>2</v>
      </c>
      <c r="F4" s="3" t="s">
        <v>3</v>
      </c>
      <c r="G4" s="2" t="s">
        <v>4</v>
      </c>
      <c r="H4" s="2" t="s">
        <v>5</v>
      </c>
      <c r="I4" s="3" t="s">
        <v>6</v>
      </c>
      <c r="J4" s="3" t="s">
        <v>7</v>
      </c>
      <c r="K4" s="3" t="s">
        <v>22</v>
      </c>
      <c r="L4" s="3" t="s">
        <v>8</v>
      </c>
      <c r="M4" s="5">
        <f>COUNT(SMALL(M$5:M$206,{1,2,3,4,5,6,7,8,9,10,11,12}))</f>
        <v>12</v>
      </c>
      <c r="N4" s="5">
        <f>COUNT(SMALL(N$5:N$206,{1,2,3,4,5,6,7,8,9,10,11,12}))</f>
        <v>12</v>
      </c>
      <c r="O4" s="5">
        <f>COUNT(SMALL(O$5:O$206,{1,2,3,4,5,6,7,8,9,10,11,12}))</f>
        <v>12</v>
      </c>
      <c r="P4" s="5">
        <f>COUNT(SMALL(P$5:P$206,{1,2,3,4,5,6,7,8,9,10,11,12}))</f>
        <v>12</v>
      </c>
      <c r="Q4" s="5">
        <f>COUNT(SMALL(Q$5:Q$206,{1,2,3,4,5,6,7,8,9,10,11,12}))</f>
        <v>12</v>
      </c>
      <c r="R4" s="5">
        <f>COUNT(SMALL(R$5:R$206,{1,2,3,4,5,6,7,8,9,10,11,12}))</f>
        <v>12</v>
      </c>
      <c r="S4" s="5">
        <f>COUNT(SMALL(S$5:S$206,{1,2,3,4,5,6,7,8,9,10,11,12}))</f>
        <v>12</v>
      </c>
      <c r="T4" s="3"/>
      <c r="U4" s="5">
        <f>COUNT(SMALL(U$5:U$206,{1,2,3,4,5,6}))</f>
        <v>6</v>
      </c>
      <c r="V4" s="5">
        <f>COUNT(SMALL(V$5:V$206,{1,2,3,4,5,6}))</f>
        <v>6</v>
      </c>
      <c r="W4" s="5">
        <f>COUNT(SMALL(W$5:W$206,{1,2,3,4,5,6}))</f>
        <v>6</v>
      </c>
      <c r="X4" s="5">
        <f>COUNT(SMALL(X$5:X$206,{1,2,3,4,5,6}))</f>
        <v>6</v>
      </c>
      <c r="Y4" s="5">
        <f>COUNT(SMALL(Y$5:Y$206,{1,2,3,4,5,6}))</f>
        <v>6</v>
      </c>
      <c r="Z4" s="5">
        <f>COUNT(SMALL(Z$5:Z$206,{1,2,3,4,5,6}))</f>
        <v>6</v>
      </c>
      <c r="AA4" s="5">
        <f>COUNT(SMALL(AA$5:AA$206,{1,2,3,4,5,6}))</f>
        <v>6</v>
      </c>
      <c r="AB4" s="3"/>
    </row>
    <row r="5" spans="1:28" ht="15" customHeight="1" x14ac:dyDescent="0.3">
      <c r="A5" s="42">
        <v>1</v>
      </c>
      <c r="B5" s="42">
        <v>1</v>
      </c>
      <c r="C5" s="42"/>
      <c r="D5" s="42"/>
      <c r="E5" s="42">
        <v>461</v>
      </c>
      <c r="F5" s="57">
        <v>2.3043981481481481E-2</v>
      </c>
      <c r="G5" s="41" t="s">
        <v>257</v>
      </c>
      <c r="H5" s="41" t="s">
        <v>258</v>
      </c>
      <c r="I5" s="42" t="s">
        <v>66</v>
      </c>
      <c r="J5" s="42" t="s">
        <v>59</v>
      </c>
      <c r="K5" s="42">
        <v>2</v>
      </c>
      <c r="L5" s="42" t="s">
        <v>27</v>
      </c>
      <c r="M5" s="6"/>
      <c r="N5" s="6"/>
      <c r="O5" s="6"/>
      <c r="P5" s="6"/>
      <c r="Q5" s="6"/>
      <c r="R5" s="6">
        <f>$B5</f>
        <v>1</v>
      </c>
      <c r="S5" s="6"/>
      <c r="U5" s="6"/>
      <c r="V5" s="6"/>
      <c r="W5" s="6"/>
      <c r="X5" s="6"/>
      <c r="Y5" s="6"/>
      <c r="Z5" s="6"/>
      <c r="AA5" s="6"/>
    </row>
    <row r="6" spans="1:28" ht="15" customHeight="1" x14ac:dyDescent="0.3">
      <c r="A6" s="42">
        <v>2</v>
      </c>
      <c r="B6" s="42">
        <v>2</v>
      </c>
      <c r="C6" s="42"/>
      <c r="D6" s="42"/>
      <c r="E6" s="42">
        <v>798</v>
      </c>
      <c r="F6" s="57">
        <v>2.3090277777777779E-2</v>
      </c>
      <c r="G6" s="41" t="s">
        <v>259</v>
      </c>
      <c r="H6" s="41" t="s">
        <v>260</v>
      </c>
      <c r="I6" s="42" t="s">
        <v>66</v>
      </c>
      <c r="J6" s="42" t="s">
        <v>63</v>
      </c>
      <c r="K6" s="42">
        <v>2</v>
      </c>
      <c r="L6" s="42" t="s">
        <v>27</v>
      </c>
      <c r="M6" s="6"/>
      <c r="N6" s="6"/>
      <c r="O6" s="6">
        <f>$B6</f>
        <v>2</v>
      </c>
      <c r="P6" s="6"/>
      <c r="Q6" s="6"/>
      <c r="R6" s="6"/>
      <c r="S6" s="6"/>
      <c r="U6" s="6"/>
      <c r="V6" s="6"/>
      <c r="W6" s="6"/>
      <c r="X6" s="6"/>
      <c r="Y6" s="6"/>
      <c r="Z6" s="6"/>
      <c r="AA6" s="6"/>
    </row>
    <row r="7" spans="1:28" ht="15" customHeight="1" x14ac:dyDescent="0.3">
      <c r="A7" s="42">
        <v>3</v>
      </c>
      <c r="B7" s="42">
        <v>3</v>
      </c>
      <c r="C7" s="42"/>
      <c r="D7" s="42"/>
      <c r="E7" s="42">
        <v>769</v>
      </c>
      <c r="F7" s="57">
        <v>2.3368055555555555E-2</v>
      </c>
      <c r="G7" s="41" t="s">
        <v>261</v>
      </c>
      <c r="H7" s="41" t="s">
        <v>262</v>
      </c>
      <c r="I7" s="42" t="s">
        <v>66</v>
      </c>
      <c r="J7" s="42" t="s">
        <v>63</v>
      </c>
      <c r="K7" s="42">
        <v>2</v>
      </c>
      <c r="L7" s="42" t="s">
        <v>27</v>
      </c>
      <c r="M7" s="6"/>
      <c r="N7" s="6"/>
      <c r="O7" s="6">
        <f>$B7</f>
        <v>3</v>
      </c>
      <c r="P7" s="6"/>
      <c r="Q7" s="6"/>
      <c r="R7" s="6"/>
      <c r="S7" s="6"/>
      <c r="U7" s="6"/>
      <c r="V7" s="6"/>
      <c r="W7" s="6"/>
      <c r="X7" s="6"/>
      <c r="Y7" s="6"/>
      <c r="Z7" s="6"/>
      <c r="AA7" s="6"/>
    </row>
    <row r="8" spans="1:28" ht="15" customHeight="1" x14ac:dyDescent="0.3">
      <c r="A8" s="42">
        <v>4</v>
      </c>
      <c r="B8" s="42">
        <v>4</v>
      </c>
      <c r="C8" s="42">
        <v>1</v>
      </c>
      <c r="D8" s="42">
        <v>1</v>
      </c>
      <c r="E8" s="42">
        <v>468</v>
      </c>
      <c r="F8" s="57">
        <v>2.3761574074074074E-2</v>
      </c>
      <c r="G8" s="41" t="s">
        <v>277</v>
      </c>
      <c r="H8" s="41" t="s">
        <v>343</v>
      </c>
      <c r="I8" s="42" t="s">
        <v>344</v>
      </c>
      <c r="J8" s="42" t="s">
        <v>59</v>
      </c>
      <c r="K8" s="42">
        <v>2</v>
      </c>
      <c r="L8" s="42" t="s">
        <v>27</v>
      </c>
      <c r="M8" s="6"/>
      <c r="N8" s="6"/>
      <c r="O8" s="6"/>
      <c r="P8" s="6"/>
      <c r="Q8" s="6"/>
      <c r="R8" s="6">
        <f>$B8</f>
        <v>4</v>
      </c>
      <c r="S8" s="6"/>
      <c r="U8" s="6"/>
      <c r="V8" s="6"/>
      <c r="W8" s="6"/>
      <c r="X8" s="6"/>
      <c r="Y8" s="6"/>
      <c r="Z8" s="6">
        <f>$D8</f>
        <v>1</v>
      </c>
      <c r="AA8" s="6"/>
    </row>
    <row r="9" spans="1:28" ht="15" customHeight="1" x14ac:dyDescent="0.3">
      <c r="A9" s="42">
        <v>5</v>
      </c>
      <c r="B9" s="42">
        <v>5</v>
      </c>
      <c r="C9" s="42">
        <v>2</v>
      </c>
      <c r="D9" s="42">
        <v>2</v>
      </c>
      <c r="E9" s="42">
        <v>1341</v>
      </c>
      <c r="F9" s="57">
        <v>2.4259259259259258E-2</v>
      </c>
      <c r="G9" s="41" t="s">
        <v>345</v>
      </c>
      <c r="H9" s="41" t="s">
        <v>346</v>
      </c>
      <c r="I9" s="42" t="s">
        <v>344</v>
      </c>
      <c r="J9" s="42" t="s">
        <v>18</v>
      </c>
      <c r="K9" s="42">
        <v>2</v>
      </c>
      <c r="L9" s="42" t="s">
        <v>27</v>
      </c>
      <c r="M9" s="6"/>
      <c r="N9" s="6">
        <f>$B9</f>
        <v>5</v>
      </c>
      <c r="O9" s="6"/>
      <c r="P9" s="6"/>
      <c r="Q9" s="6"/>
      <c r="R9" s="6"/>
      <c r="S9" s="6"/>
      <c r="U9" s="6"/>
      <c r="V9" s="6">
        <f>$D9</f>
        <v>2</v>
      </c>
      <c r="W9" s="6"/>
      <c r="X9" s="6"/>
      <c r="Y9" s="6"/>
      <c r="Z9" s="6"/>
      <c r="AA9" s="6"/>
    </row>
    <row r="10" spans="1:28" ht="15" customHeight="1" x14ac:dyDescent="0.3">
      <c r="A10" s="42">
        <v>6</v>
      </c>
      <c r="B10" s="42">
        <v>6</v>
      </c>
      <c r="C10" s="42">
        <v>3</v>
      </c>
      <c r="D10" s="42">
        <v>3</v>
      </c>
      <c r="E10" s="42">
        <v>1362</v>
      </c>
      <c r="F10" s="57">
        <v>2.4722222222222222E-2</v>
      </c>
      <c r="G10" s="41" t="s">
        <v>347</v>
      </c>
      <c r="H10" s="41" t="s">
        <v>348</v>
      </c>
      <c r="I10" s="42" t="s">
        <v>344</v>
      </c>
      <c r="J10" s="42" t="s">
        <v>18</v>
      </c>
      <c r="K10" s="42">
        <v>2</v>
      </c>
      <c r="L10" s="42" t="s">
        <v>27</v>
      </c>
      <c r="M10" s="6"/>
      <c r="N10" s="6">
        <f>$B10</f>
        <v>6</v>
      </c>
      <c r="O10" s="6"/>
      <c r="P10" s="6"/>
      <c r="Q10" s="6"/>
      <c r="R10" s="6"/>
      <c r="S10" s="6"/>
      <c r="U10" s="6"/>
      <c r="V10" s="6">
        <f>$D10</f>
        <v>3</v>
      </c>
      <c r="W10" s="6"/>
      <c r="X10" s="6"/>
      <c r="Y10" s="6"/>
      <c r="Z10" s="6"/>
      <c r="AA10" s="6"/>
    </row>
    <row r="11" spans="1:28" ht="15" customHeight="1" x14ac:dyDescent="0.3">
      <c r="A11" s="42">
        <v>7</v>
      </c>
      <c r="B11" s="42">
        <v>7</v>
      </c>
      <c r="C11" s="42"/>
      <c r="D11" s="42"/>
      <c r="E11" s="42">
        <v>1365</v>
      </c>
      <c r="F11" s="57">
        <v>2.4837962962962964E-2</v>
      </c>
      <c r="G11" s="41" t="s">
        <v>263</v>
      </c>
      <c r="H11" s="41" t="s">
        <v>264</v>
      </c>
      <c r="I11" s="42" t="s">
        <v>66</v>
      </c>
      <c r="J11" s="42" t="s">
        <v>18</v>
      </c>
      <c r="K11" s="42">
        <v>2</v>
      </c>
      <c r="L11" s="42" t="s">
        <v>27</v>
      </c>
      <c r="M11" s="6"/>
      <c r="N11" s="6">
        <f>$B11</f>
        <v>7</v>
      </c>
      <c r="O11" s="6"/>
      <c r="P11" s="6"/>
      <c r="Q11" s="6"/>
      <c r="R11" s="6"/>
      <c r="S11" s="6"/>
      <c r="U11" s="6"/>
      <c r="V11" s="6"/>
      <c r="W11" s="6"/>
      <c r="X11" s="6"/>
      <c r="Y11" s="6"/>
      <c r="Z11" s="6"/>
      <c r="AA11" s="6"/>
    </row>
    <row r="12" spans="1:28" ht="15" customHeight="1" x14ac:dyDescent="0.3">
      <c r="A12" s="42">
        <v>8</v>
      </c>
      <c r="B12" s="42">
        <v>8</v>
      </c>
      <c r="C12" s="42">
        <v>4</v>
      </c>
      <c r="D12" s="42">
        <v>4</v>
      </c>
      <c r="E12" s="42">
        <v>833</v>
      </c>
      <c r="F12" s="57">
        <v>2.4884259259259259E-2</v>
      </c>
      <c r="G12" s="41" t="s">
        <v>345</v>
      </c>
      <c r="H12" s="41" t="s">
        <v>349</v>
      </c>
      <c r="I12" s="42" t="s">
        <v>344</v>
      </c>
      <c r="J12" s="42" t="s">
        <v>63</v>
      </c>
      <c r="K12" s="42">
        <v>2</v>
      </c>
      <c r="L12" s="42" t="s">
        <v>27</v>
      </c>
      <c r="M12" s="6"/>
      <c r="N12" s="6"/>
      <c r="O12" s="6">
        <f>$B12</f>
        <v>8</v>
      </c>
      <c r="P12" s="6"/>
      <c r="Q12" s="6"/>
      <c r="R12" s="6"/>
      <c r="S12" s="6"/>
      <c r="U12" s="6"/>
      <c r="V12" s="6"/>
      <c r="W12" s="6">
        <f>$D12</f>
        <v>4</v>
      </c>
      <c r="X12" s="6"/>
      <c r="Y12" s="6"/>
      <c r="Z12" s="6"/>
      <c r="AA12" s="6"/>
    </row>
    <row r="13" spans="1:28" ht="15" customHeight="1" x14ac:dyDescent="0.3">
      <c r="A13" s="65">
        <v>9</v>
      </c>
      <c r="B13" s="65">
        <v>9</v>
      </c>
      <c r="C13" s="65">
        <v>5</v>
      </c>
      <c r="D13" s="65">
        <v>5</v>
      </c>
      <c r="E13" s="65">
        <v>1060</v>
      </c>
      <c r="F13" s="66">
        <v>2.4942129629629627E-2</v>
      </c>
      <c r="G13" s="67" t="s">
        <v>520</v>
      </c>
      <c r="H13" s="67" t="s">
        <v>521</v>
      </c>
      <c r="I13" s="65" t="s">
        <v>344</v>
      </c>
      <c r="J13" s="65" t="s">
        <v>42</v>
      </c>
      <c r="K13" s="65">
        <v>2</v>
      </c>
      <c r="L13" s="65" t="s">
        <v>27</v>
      </c>
      <c r="M13" s="6"/>
      <c r="N13" s="6"/>
      <c r="O13" s="6"/>
      <c r="P13" s="6"/>
      <c r="Q13" s="6"/>
      <c r="R13" s="6"/>
      <c r="S13" s="6">
        <f>$B13</f>
        <v>9</v>
      </c>
      <c r="U13" s="6"/>
      <c r="V13" s="6"/>
      <c r="W13" s="6"/>
      <c r="X13" s="6"/>
      <c r="Y13" s="6"/>
      <c r="Z13" s="6"/>
      <c r="AA13" s="6">
        <f>$D13</f>
        <v>5</v>
      </c>
    </row>
    <row r="14" spans="1:28" ht="15" customHeight="1" x14ac:dyDescent="0.3">
      <c r="A14" s="65">
        <v>10</v>
      </c>
      <c r="B14" s="65">
        <v>10</v>
      </c>
      <c r="C14" s="65">
        <v>6</v>
      </c>
      <c r="D14" s="65">
        <v>6</v>
      </c>
      <c r="E14" s="65">
        <v>1360</v>
      </c>
      <c r="F14" s="66">
        <v>2.5057870370370373E-2</v>
      </c>
      <c r="G14" s="67" t="s">
        <v>350</v>
      </c>
      <c r="H14" s="67" t="s">
        <v>351</v>
      </c>
      <c r="I14" s="65" t="s">
        <v>344</v>
      </c>
      <c r="J14" s="65" t="s">
        <v>18</v>
      </c>
      <c r="K14" s="65">
        <v>2</v>
      </c>
      <c r="L14" s="65" t="s">
        <v>27</v>
      </c>
      <c r="M14" s="6"/>
      <c r="N14" s="6">
        <f>$B14</f>
        <v>10</v>
      </c>
      <c r="O14" s="6"/>
      <c r="P14" s="6"/>
      <c r="Q14" s="6"/>
      <c r="R14" s="6"/>
      <c r="S14" s="6"/>
      <c r="U14" s="6"/>
      <c r="V14" s="6">
        <f>$D14</f>
        <v>6</v>
      </c>
      <c r="W14" s="6"/>
      <c r="X14" s="6"/>
      <c r="Y14" s="6"/>
      <c r="Z14" s="6"/>
      <c r="AA14" s="6"/>
    </row>
    <row r="15" spans="1:28" ht="15" customHeight="1" x14ac:dyDescent="0.3">
      <c r="A15" s="65">
        <v>11</v>
      </c>
      <c r="B15" s="65">
        <v>11</v>
      </c>
      <c r="C15" s="65"/>
      <c r="D15" s="65"/>
      <c r="E15" s="65">
        <v>1032</v>
      </c>
      <c r="F15" s="66">
        <v>2.5092592592592593E-2</v>
      </c>
      <c r="G15" s="67" t="s">
        <v>265</v>
      </c>
      <c r="H15" s="67" t="s">
        <v>194</v>
      </c>
      <c r="I15" s="65" t="s">
        <v>66</v>
      </c>
      <c r="J15" s="65" t="s">
        <v>42</v>
      </c>
      <c r="K15" s="65">
        <v>2</v>
      </c>
      <c r="L15" s="65" t="s">
        <v>27</v>
      </c>
      <c r="M15" s="6"/>
      <c r="N15" s="6"/>
      <c r="O15" s="6"/>
      <c r="P15" s="6"/>
      <c r="Q15" s="6"/>
      <c r="R15" s="6"/>
      <c r="S15" s="6">
        <f>$B15</f>
        <v>11</v>
      </c>
      <c r="U15" s="6"/>
      <c r="V15" s="6"/>
      <c r="W15" s="6"/>
      <c r="X15" s="6"/>
      <c r="Y15" s="6"/>
      <c r="Z15" s="6"/>
      <c r="AA15" s="6"/>
    </row>
    <row r="16" spans="1:28" ht="15" customHeight="1" x14ac:dyDescent="0.3">
      <c r="A16" s="65">
        <v>12</v>
      </c>
      <c r="B16" s="65">
        <v>12</v>
      </c>
      <c r="C16" s="65"/>
      <c r="D16" s="65"/>
      <c r="E16" s="65">
        <v>808</v>
      </c>
      <c r="F16" s="66">
        <v>2.5208333333333333E-2</v>
      </c>
      <c r="G16" s="67" t="s">
        <v>266</v>
      </c>
      <c r="H16" s="67" t="s">
        <v>267</v>
      </c>
      <c r="I16" s="65" t="s">
        <v>66</v>
      </c>
      <c r="J16" s="65" t="s">
        <v>63</v>
      </c>
      <c r="K16" s="65">
        <v>2</v>
      </c>
      <c r="L16" s="65" t="s">
        <v>27</v>
      </c>
      <c r="M16" s="6"/>
      <c r="N16" s="6"/>
      <c r="O16" s="6">
        <f>$B16</f>
        <v>12</v>
      </c>
      <c r="P16" s="6"/>
      <c r="Q16" s="6"/>
      <c r="R16" s="6"/>
      <c r="S16" s="6"/>
      <c r="U16" s="6"/>
      <c r="V16" s="6"/>
      <c r="W16" s="6"/>
      <c r="X16" s="6"/>
      <c r="Y16" s="6"/>
      <c r="Z16" s="6"/>
      <c r="AA16" s="6"/>
    </row>
    <row r="17" spans="1:27" ht="15" customHeight="1" x14ac:dyDescent="0.3">
      <c r="A17" s="65">
        <v>13</v>
      </c>
      <c r="B17" s="65">
        <v>13</v>
      </c>
      <c r="C17" s="65">
        <v>7</v>
      </c>
      <c r="D17" s="65">
        <v>7</v>
      </c>
      <c r="E17" s="65">
        <v>480</v>
      </c>
      <c r="F17" s="66">
        <v>2.5347222222222222E-2</v>
      </c>
      <c r="G17" s="67" t="s">
        <v>352</v>
      </c>
      <c r="H17" s="67" t="s">
        <v>353</v>
      </c>
      <c r="I17" s="65" t="s">
        <v>344</v>
      </c>
      <c r="J17" s="65" t="s">
        <v>59</v>
      </c>
      <c r="K17" s="65">
        <v>2</v>
      </c>
      <c r="L17" s="65" t="s">
        <v>27</v>
      </c>
      <c r="M17" s="6"/>
      <c r="N17" s="6"/>
      <c r="O17" s="6"/>
      <c r="P17" s="6"/>
      <c r="Q17" s="6"/>
      <c r="R17" s="6">
        <f>$B17</f>
        <v>13</v>
      </c>
      <c r="S17" s="6"/>
      <c r="U17" s="6"/>
      <c r="V17" s="6"/>
      <c r="W17" s="6"/>
      <c r="X17" s="6"/>
      <c r="Y17" s="6"/>
      <c r="Z17" s="6">
        <f>$D17</f>
        <v>7</v>
      </c>
      <c r="AA17" s="6"/>
    </row>
    <row r="18" spans="1:27" ht="15" customHeight="1" x14ac:dyDescent="0.3">
      <c r="A18" s="65">
        <v>14</v>
      </c>
      <c r="B18" s="65">
        <v>14</v>
      </c>
      <c r="C18" s="65">
        <v>8</v>
      </c>
      <c r="D18" s="65">
        <v>8</v>
      </c>
      <c r="E18" s="65">
        <v>1021</v>
      </c>
      <c r="F18" s="66">
        <v>2.5428240740740741E-2</v>
      </c>
      <c r="G18" s="67" t="s">
        <v>345</v>
      </c>
      <c r="H18" s="67" t="s">
        <v>354</v>
      </c>
      <c r="I18" s="65" t="s">
        <v>344</v>
      </c>
      <c r="J18" s="65" t="s">
        <v>42</v>
      </c>
      <c r="K18" s="65">
        <v>2</v>
      </c>
      <c r="L18" s="65" t="s">
        <v>27</v>
      </c>
      <c r="M18" s="6"/>
      <c r="N18" s="6"/>
      <c r="O18" s="6"/>
      <c r="P18" s="6"/>
      <c r="Q18" s="6"/>
      <c r="R18" s="6"/>
      <c r="S18" s="6">
        <f>$B18</f>
        <v>14</v>
      </c>
      <c r="U18" s="6"/>
      <c r="V18" s="6"/>
      <c r="W18" s="6"/>
      <c r="X18" s="6"/>
      <c r="Y18" s="6"/>
      <c r="Z18" s="6"/>
      <c r="AA18" s="6">
        <f>$D18</f>
        <v>8</v>
      </c>
    </row>
    <row r="19" spans="1:27" ht="15" customHeight="1" x14ac:dyDescent="0.3">
      <c r="A19" s="65">
        <v>15</v>
      </c>
      <c r="B19" s="65">
        <v>15</v>
      </c>
      <c r="C19" s="65">
        <v>9</v>
      </c>
      <c r="D19" s="65">
        <v>9</v>
      </c>
      <c r="E19" s="65">
        <v>794</v>
      </c>
      <c r="F19" s="66">
        <v>2.5462962962962962E-2</v>
      </c>
      <c r="G19" s="67" t="s">
        <v>355</v>
      </c>
      <c r="H19" s="67" t="s">
        <v>356</v>
      </c>
      <c r="I19" s="65" t="s">
        <v>344</v>
      </c>
      <c r="J19" s="65" t="s">
        <v>63</v>
      </c>
      <c r="K19" s="65">
        <v>2</v>
      </c>
      <c r="L19" s="65" t="s">
        <v>27</v>
      </c>
      <c r="M19" s="6"/>
      <c r="N19" s="6"/>
      <c r="O19" s="6">
        <f>$B19</f>
        <v>15</v>
      </c>
      <c r="P19" s="6"/>
      <c r="Q19" s="6"/>
      <c r="R19" s="6"/>
      <c r="S19" s="6"/>
      <c r="U19" s="6"/>
      <c r="V19" s="6"/>
      <c r="W19" s="6">
        <f>$D19</f>
        <v>9</v>
      </c>
      <c r="X19" s="6"/>
      <c r="Y19" s="6"/>
      <c r="Z19" s="6"/>
      <c r="AA19" s="6"/>
    </row>
    <row r="20" spans="1:27" ht="15" customHeight="1" x14ac:dyDescent="0.3">
      <c r="A20" s="65">
        <v>16</v>
      </c>
      <c r="B20" s="65">
        <v>16</v>
      </c>
      <c r="C20" s="65"/>
      <c r="D20" s="65"/>
      <c r="E20" s="65">
        <v>829</v>
      </c>
      <c r="F20" s="66">
        <v>2.5555555555555557E-2</v>
      </c>
      <c r="G20" s="67" t="s">
        <v>259</v>
      </c>
      <c r="H20" s="67" t="s">
        <v>268</v>
      </c>
      <c r="I20" s="65" t="s">
        <v>66</v>
      </c>
      <c r="J20" s="65" t="s">
        <v>63</v>
      </c>
      <c r="K20" s="65">
        <v>2</v>
      </c>
      <c r="L20" s="65" t="s">
        <v>27</v>
      </c>
      <c r="M20" s="6"/>
      <c r="N20" s="6"/>
      <c r="O20" s="6">
        <f>$B20</f>
        <v>16</v>
      </c>
      <c r="P20" s="6"/>
      <c r="Q20" s="6"/>
      <c r="R20" s="6"/>
      <c r="S20" s="6"/>
      <c r="U20" s="6"/>
      <c r="V20" s="6"/>
      <c r="W20" s="6"/>
      <c r="X20" s="6"/>
      <c r="Y20" s="6"/>
      <c r="Z20" s="6"/>
      <c r="AA20" s="6"/>
    </row>
    <row r="21" spans="1:27" ht="15" customHeight="1" x14ac:dyDescent="0.3">
      <c r="A21" s="65">
        <v>17</v>
      </c>
      <c r="B21" s="65">
        <v>17</v>
      </c>
      <c r="C21" s="65"/>
      <c r="D21" s="65"/>
      <c r="E21" s="65">
        <v>1361</v>
      </c>
      <c r="F21" s="66">
        <v>2.5636574074074072E-2</v>
      </c>
      <c r="G21" s="67" t="s">
        <v>269</v>
      </c>
      <c r="H21" s="67" t="s">
        <v>270</v>
      </c>
      <c r="I21" s="65" t="s">
        <v>66</v>
      </c>
      <c r="J21" s="65" t="s">
        <v>18</v>
      </c>
      <c r="K21" s="65">
        <v>2</v>
      </c>
      <c r="L21" s="65" t="s">
        <v>27</v>
      </c>
      <c r="M21" s="6"/>
      <c r="N21" s="6">
        <f>$B21</f>
        <v>17</v>
      </c>
      <c r="O21" s="6"/>
      <c r="P21" s="6"/>
      <c r="Q21" s="6"/>
      <c r="R21" s="6"/>
      <c r="S21" s="6"/>
      <c r="U21" s="6"/>
      <c r="V21" s="6"/>
      <c r="W21" s="6"/>
      <c r="X21" s="6"/>
      <c r="Y21" s="6"/>
      <c r="Z21" s="6"/>
      <c r="AA21" s="6"/>
    </row>
    <row r="22" spans="1:27" ht="15" customHeight="1" x14ac:dyDescent="0.3">
      <c r="A22" s="65">
        <v>18</v>
      </c>
      <c r="B22" s="65">
        <v>18</v>
      </c>
      <c r="C22" s="65">
        <v>10</v>
      </c>
      <c r="D22" s="65">
        <v>10</v>
      </c>
      <c r="E22" s="65">
        <v>1089</v>
      </c>
      <c r="F22" s="66">
        <v>2.568287037037037E-2</v>
      </c>
      <c r="G22" s="67" t="s">
        <v>313</v>
      </c>
      <c r="H22" s="67" t="s">
        <v>357</v>
      </c>
      <c r="I22" s="65" t="s">
        <v>344</v>
      </c>
      <c r="J22" s="65" t="s">
        <v>41</v>
      </c>
      <c r="K22" s="65">
        <v>2</v>
      </c>
      <c r="L22" s="65" t="s">
        <v>27</v>
      </c>
      <c r="M22" s="6"/>
      <c r="N22" s="6"/>
      <c r="O22" s="6"/>
      <c r="P22" s="6">
        <f>$B22</f>
        <v>18</v>
      </c>
      <c r="Q22" s="6"/>
      <c r="R22" s="6"/>
      <c r="S22" s="6"/>
      <c r="U22" s="6"/>
      <c r="V22" s="6"/>
      <c r="W22" s="6"/>
      <c r="X22" s="6">
        <f>$D22</f>
        <v>10</v>
      </c>
      <c r="Y22" s="6"/>
      <c r="Z22" s="6"/>
      <c r="AA22" s="6"/>
    </row>
    <row r="23" spans="1:27" ht="15" customHeight="1" x14ac:dyDescent="0.3">
      <c r="A23" s="65">
        <v>19</v>
      </c>
      <c r="B23" s="65">
        <v>19</v>
      </c>
      <c r="C23" s="65">
        <v>11</v>
      </c>
      <c r="D23" s="65">
        <v>11</v>
      </c>
      <c r="E23" s="65">
        <v>465</v>
      </c>
      <c r="F23" s="66">
        <v>2.5752314814814815E-2</v>
      </c>
      <c r="G23" s="67" t="s">
        <v>358</v>
      </c>
      <c r="H23" s="67" t="s">
        <v>359</v>
      </c>
      <c r="I23" s="65" t="s">
        <v>344</v>
      </c>
      <c r="J23" s="65" t="s">
        <v>59</v>
      </c>
      <c r="K23" s="65">
        <v>2</v>
      </c>
      <c r="L23" s="65" t="s">
        <v>27</v>
      </c>
      <c r="M23" s="6"/>
      <c r="N23" s="6"/>
      <c r="O23" s="6"/>
      <c r="P23" s="6"/>
      <c r="Q23" s="6"/>
      <c r="R23" s="6">
        <f>$B23</f>
        <v>19</v>
      </c>
      <c r="S23" s="6"/>
      <c r="U23" s="6"/>
      <c r="V23" s="6"/>
      <c r="W23" s="6"/>
      <c r="X23" s="6"/>
      <c r="Y23" s="6"/>
      <c r="Z23" s="6">
        <f>$D23</f>
        <v>11</v>
      </c>
      <c r="AA23" s="6"/>
    </row>
    <row r="24" spans="1:27" ht="15" customHeight="1" x14ac:dyDescent="0.3">
      <c r="A24" s="65">
        <v>20</v>
      </c>
      <c r="B24" s="65">
        <v>20</v>
      </c>
      <c r="C24" s="65"/>
      <c r="D24" s="65"/>
      <c r="E24" s="65">
        <v>841</v>
      </c>
      <c r="F24" s="66">
        <v>2.5833333333333333E-2</v>
      </c>
      <c r="G24" s="67" t="s">
        <v>261</v>
      </c>
      <c r="H24" s="67" t="s">
        <v>271</v>
      </c>
      <c r="I24" s="65" t="s">
        <v>66</v>
      </c>
      <c r="J24" s="65" t="s">
        <v>63</v>
      </c>
      <c r="K24" s="65">
        <v>2</v>
      </c>
      <c r="L24" s="65" t="s">
        <v>27</v>
      </c>
      <c r="M24" s="6"/>
      <c r="N24" s="6"/>
      <c r="O24" s="6">
        <f>$B24</f>
        <v>20</v>
      </c>
      <c r="P24" s="6"/>
      <c r="Q24" s="6"/>
      <c r="R24" s="6"/>
      <c r="S24" s="6"/>
      <c r="U24" s="6"/>
      <c r="V24" s="6"/>
      <c r="W24" s="6"/>
      <c r="X24" s="6"/>
      <c r="Y24" s="6"/>
      <c r="Z24" s="6"/>
      <c r="AA24" s="6"/>
    </row>
    <row r="25" spans="1:27" ht="15" customHeight="1" x14ac:dyDescent="0.3">
      <c r="A25" s="65">
        <v>21</v>
      </c>
      <c r="B25" s="65">
        <v>21</v>
      </c>
      <c r="C25" s="65">
        <v>12</v>
      </c>
      <c r="D25" s="65">
        <v>12</v>
      </c>
      <c r="E25" s="65">
        <v>1353</v>
      </c>
      <c r="F25" s="66">
        <v>2.5891203703703701E-2</v>
      </c>
      <c r="G25" s="67" t="s">
        <v>360</v>
      </c>
      <c r="H25" s="67" t="s">
        <v>361</v>
      </c>
      <c r="I25" s="65" t="s">
        <v>344</v>
      </c>
      <c r="J25" s="65" t="s">
        <v>18</v>
      </c>
      <c r="K25" s="65">
        <v>2</v>
      </c>
      <c r="L25" s="65" t="s">
        <v>27</v>
      </c>
      <c r="M25" s="6"/>
      <c r="N25" s="6">
        <f>$B25</f>
        <v>21</v>
      </c>
      <c r="O25" s="6"/>
      <c r="P25" s="6"/>
      <c r="Q25" s="6"/>
      <c r="R25" s="6"/>
      <c r="S25" s="6"/>
      <c r="U25" s="6"/>
      <c r="V25" s="6">
        <f>$D25</f>
        <v>12</v>
      </c>
      <c r="W25" s="6"/>
      <c r="X25" s="6"/>
      <c r="Y25" s="6"/>
      <c r="Z25" s="6"/>
      <c r="AA25" s="6"/>
    </row>
    <row r="26" spans="1:27" ht="15" customHeight="1" x14ac:dyDescent="0.3">
      <c r="A26" s="65">
        <v>22</v>
      </c>
      <c r="B26" s="65">
        <v>22</v>
      </c>
      <c r="C26" s="65"/>
      <c r="D26" s="65"/>
      <c r="E26" s="65">
        <v>1743</v>
      </c>
      <c r="F26" s="66">
        <v>2.5960648148148146E-2</v>
      </c>
      <c r="G26" s="67" t="s">
        <v>272</v>
      </c>
      <c r="H26" s="67" t="s">
        <v>273</v>
      </c>
      <c r="I26" s="65" t="s">
        <v>66</v>
      </c>
      <c r="J26" s="65" t="s">
        <v>19</v>
      </c>
      <c r="K26" s="65">
        <v>2</v>
      </c>
      <c r="L26" s="65" t="s">
        <v>27</v>
      </c>
      <c r="M26" s="6"/>
      <c r="N26" s="6"/>
      <c r="O26" s="6"/>
      <c r="P26" s="6"/>
      <c r="Q26" s="6">
        <f>$B26</f>
        <v>22</v>
      </c>
      <c r="R26" s="6"/>
      <c r="S26" s="6"/>
      <c r="U26" s="6"/>
      <c r="V26" s="6"/>
      <c r="W26" s="6"/>
      <c r="X26" s="6"/>
      <c r="Y26" s="6"/>
      <c r="Z26" s="6"/>
      <c r="AA26" s="6"/>
    </row>
    <row r="27" spans="1:27" ht="15" customHeight="1" x14ac:dyDescent="0.3">
      <c r="A27" s="65">
        <v>23</v>
      </c>
      <c r="B27" s="65">
        <v>23</v>
      </c>
      <c r="C27" s="65"/>
      <c r="D27" s="65"/>
      <c r="E27" s="65">
        <v>1631</v>
      </c>
      <c r="F27" s="66">
        <v>2.6064814814814815E-2</v>
      </c>
      <c r="G27" s="67" t="s">
        <v>274</v>
      </c>
      <c r="H27" s="67" t="s">
        <v>143</v>
      </c>
      <c r="I27" s="65" t="s">
        <v>66</v>
      </c>
      <c r="J27" s="65" t="s">
        <v>24</v>
      </c>
      <c r="K27" s="65">
        <v>2</v>
      </c>
      <c r="L27" s="65" t="s">
        <v>27</v>
      </c>
      <c r="M27" s="6">
        <f>$B27</f>
        <v>23</v>
      </c>
      <c r="N27" s="6"/>
      <c r="O27" s="6"/>
      <c r="P27" s="6"/>
      <c r="Q27" s="6"/>
      <c r="R27" s="6"/>
      <c r="S27" s="6"/>
      <c r="U27" s="6"/>
      <c r="V27" s="6"/>
      <c r="W27" s="6"/>
      <c r="X27" s="6"/>
      <c r="Y27" s="6"/>
      <c r="Z27" s="6"/>
      <c r="AA27" s="6"/>
    </row>
    <row r="28" spans="1:27" ht="15" customHeight="1" x14ac:dyDescent="0.3">
      <c r="A28" s="65">
        <v>24</v>
      </c>
      <c r="B28" s="65">
        <v>24</v>
      </c>
      <c r="C28" s="65">
        <v>1</v>
      </c>
      <c r="D28" s="65">
        <v>13</v>
      </c>
      <c r="E28" s="65">
        <v>1364</v>
      </c>
      <c r="F28" s="66">
        <v>2.6157407407407407E-2</v>
      </c>
      <c r="G28" s="67" t="s">
        <v>341</v>
      </c>
      <c r="H28" s="67" t="s">
        <v>362</v>
      </c>
      <c r="I28" s="65" t="s">
        <v>363</v>
      </c>
      <c r="J28" s="65" t="s">
        <v>18</v>
      </c>
      <c r="K28" s="65">
        <v>2</v>
      </c>
      <c r="L28" s="65" t="s">
        <v>27</v>
      </c>
      <c r="M28" s="6"/>
      <c r="N28" s="6">
        <f>$B28</f>
        <v>24</v>
      </c>
      <c r="O28" s="6"/>
      <c r="P28" s="6"/>
      <c r="Q28" s="6"/>
      <c r="R28" s="6"/>
      <c r="S28" s="6"/>
      <c r="U28" s="6"/>
      <c r="V28" s="6">
        <f>$D28</f>
        <v>13</v>
      </c>
      <c r="W28" s="6"/>
      <c r="X28" s="6"/>
      <c r="Y28" s="6"/>
      <c r="Z28" s="6"/>
      <c r="AA28" s="6"/>
    </row>
    <row r="29" spans="1:27" ht="15" customHeight="1" x14ac:dyDescent="0.3">
      <c r="A29" s="65">
        <v>25</v>
      </c>
      <c r="B29" s="65">
        <v>25</v>
      </c>
      <c r="C29" s="65"/>
      <c r="D29" s="65"/>
      <c r="E29" s="65">
        <v>1336</v>
      </c>
      <c r="F29" s="66">
        <v>2.6168981481481484E-2</v>
      </c>
      <c r="G29" s="67" t="s">
        <v>83</v>
      </c>
      <c r="H29" s="67" t="s">
        <v>275</v>
      </c>
      <c r="I29" s="65" t="s">
        <v>66</v>
      </c>
      <c r="J29" s="65" t="s">
        <v>18</v>
      </c>
      <c r="K29" s="65">
        <v>2</v>
      </c>
      <c r="L29" s="65" t="s">
        <v>27</v>
      </c>
      <c r="M29" s="6"/>
      <c r="N29" s="6">
        <f>$B29</f>
        <v>25</v>
      </c>
      <c r="O29" s="6"/>
      <c r="P29" s="6"/>
      <c r="Q29" s="6"/>
      <c r="R29" s="6"/>
      <c r="S29" s="6"/>
      <c r="U29" s="6"/>
      <c r="V29" s="6"/>
      <c r="W29" s="6"/>
      <c r="X29" s="6"/>
      <c r="Y29" s="6"/>
      <c r="Z29" s="6"/>
      <c r="AA29" s="6"/>
    </row>
    <row r="30" spans="1:27" ht="15" customHeight="1" x14ac:dyDescent="0.3">
      <c r="A30" s="65">
        <v>26</v>
      </c>
      <c r="B30" s="65">
        <v>26</v>
      </c>
      <c r="C30" s="65"/>
      <c r="D30" s="65"/>
      <c r="E30" s="65">
        <v>1027</v>
      </c>
      <c r="F30" s="66">
        <v>2.6238425925925925E-2</v>
      </c>
      <c r="G30" s="67" t="s">
        <v>276</v>
      </c>
      <c r="H30" s="67" t="s">
        <v>277</v>
      </c>
      <c r="I30" s="65" t="s">
        <v>66</v>
      </c>
      <c r="J30" s="65" t="s">
        <v>42</v>
      </c>
      <c r="K30" s="65">
        <v>2</v>
      </c>
      <c r="L30" s="65" t="s">
        <v>27</v>
      </c>
      <c r="M30" s="6"/>
      <c r="N30" s="6"/>
      <c r="O30" s="6"/>
      <c r="P30" s="6"/>
      <c r="Q30" s="6"/>
      <c r="R30" s="6"/>
      <c r="S30" s="6">
        <f>$B30</f>
        <v>26</v>
      </c>
      <c r="U30" s="6"/>
      <c r="V30" s="6"/>
      <c r="W30" s="6"/>
      <c r="X30" s="6"/>
      <c r="Y30" s="6"/>
      <c r="Z30" s="6"/>
      <c r="AA30" s="6"/>
    </row>
    <row r="31" spans="1:27" ht="15" customHeight="1" x14ac:dyDescent="0.3">
      <c r="A31" s="65">
        <v>27</v>
      </c>
      <c r="B31" s="65">
        <v>27</v>
      </c>
      <c r="C31" s="65"/>
      <c r="D31" s="65"/>
      <c r="E31" s="65">
        <v>1656</v>
      </c>
      <c r="F31" s="66">
        <v>2.6319444444444444E-2</v>
      </c>
      <c r="G31" s="67" t="s">
        <v>278</v>
      </c>
      <c r="H31" s="67" t="s">
        <v>279</v>
      </c>
      <c r="I31" s="65" t="s">
        <v>66</v>
      </c>
      <c r="J31" s="65" t="s">
        <v>24</v>
      </c>
      <c r="K31" s="65">
        <v>2</v>
      </c>
      <c r="L31" s="65" t="s">
        <v>27</v>
      </c>
      <c r="M31" s="6">
        <f>$B31</f>
        <v>27</v>
      </c>
      <c r="N31" s="6"/>
      <c r="O31" s="6"/>
      <c r="P31" s="6"/>
      <c r="Q31" s="6"/>
      <c r="R31" s="6"/>
      <c r="S31" s="6"/>
      <c r="U31" s="6"/>
      <c r="V31" s="6"/>
      <c r="W31" s="6"/>
      <c r="X31" s="6"/>
      <c r="Y31" s="6"/>
      <c r="Z31" s="6"/>
      <c r="AA31" s="6"/>
    </row>
    <row r="32" spans="1:27" ht="15" customHeight="1" x14ac:dyDescent="0.3">
      <c r="A32" s="65">
        <v>28</v>
      </c>
      <c r="B32" s="65">
        <v>28</v>
      </c>
      <c r="C32" s="65">
        <v>13</v>
      </c>
      <c r="D32" s="65">
        <v>14</v>
      </c>
      <c r="E32" s="65">
        <v>1669</v>
      </c>
      <c r="F32" s="66">
        <v>2.6342592592592591E-2</v>
      </c>
      <c r="G32" s="67" t="s">
        <v>67</v>
      </c>
      <c r="H32" s="67" t="s">
        <v>364</v>
      </c>
      <c r="I32" s="65" t="s">
        <v>344</v>
      </c>
      <c r="J32" s="65" t="s">
        <v>24</v>
      </c>
      <c r="K32" s="65">
        <v>2</v>
      </c>
      <c r="L32" s="65" t="s">
        <v>27</v>
      </c>
      <c r="M32" s="6">
        <f>$B32</f>
        <v>28</v>
      </c>
      <c r="N32" s="6"/>
      <c r="O32" s="6"/>
      <c r="P32" s="6"/>
      <c r="Q32" s="6"/>
      <c r="R32" s="6"/>
      <c r="S32" s="6"/>
      <c r="U32" s="6">
        <f>$D32</f>
        <v>14</v>
      </c>
      <c r="V32" s="6"/>
      <c r="W32" s="6"/>
      <c r="X32" s="6"/>
      <c r="Y32" s="6"/>
      <c r="Z32" s="6"/>
      <c r="AA32" s="6"/>
    </row>
    <row r="33" spans="1:27" ht="15" customHeight="1" x14ac:dyDescent="0.3">
      <c r="A33" s="65">
        <v>29</v>
      </c>
      <c r="B33" s="65">
        <v>29</v>
      </c>
      <c r="C33" s="65"/>
      <c r="D33" s="65"/>
      <c r="E33" s="65">
        <v>1748</v>
      </c>
      <c r="F33" s="66">
        <v>2.644675925925926E-2</v>
      </c>
      <c r="G33" s="67" t="s">
        <v>280</v>
      </c>
      <c r="H33" s="67" t="s">
        <v>281</v>
      </c>
      <c r="I33" s="65" t="s">
        <v>66</v>
      </c>
      <c r="J33" s="65" t="s">
        <v>19</v>
      </c>
      <c r="K33" s="65">
        <v>2</v>
      </c>
      <c r="L33" s="65" t="s">
        <v>27</v>
      </c>
      <c r="M33" s="6"/>
      <c r="N33" s="6"/>
      <c r="O33" s="6"/>
      <c r="P33" s="6"/>
      <c r="Q33" s="6">
        <f>$B33</f>
        <v>29</v>
      </c>
      <c r="R33" s="6"/>
      <c r="S33" s="6"/>
      <c r="U33" s="6"/>
      <c r="V33" s="6"/>
      <c r="W33" s="6"/>
      <c r="X33" s="6"/>
      <c r="Y33" s="6"/>
      <c r="Z33" s="6"/>
      <c r="AA33" s="6"/>
    </row>
    <row r="34" spans="1:27" ht="15" customHeight="1" x14ac:dyDescent="0.3">
      <c r="A34" s="65">
        <v>30</v>
      </c>
      <c r="B34" s="65">
        <v>30</v>
      </c>
      <c r="C34" s="65"/>
      <c r="D34" s="65"/>
      <c r="E34" s="65">
        <v>1342</v>
      </c>
      <c r="F34" s="66">
        <v>2.6493055555555554E-2</v>
      </c>
      <c r="G34" s="67" t="s">
        <v>263</v>
      </c>
      <c r="H34" s="67" t="s">
        <v>282</v>
      </c>
      <c r="I34" s="65" t="s">
        <v>66</v>
      </c>
      <c r="J34" s="65" t="s">
        <v>18</v>
      </c>
      <c r="K34" s="65">
        <v>2</v>
      </c>
      <c r="L34" s="65" t="s">
        <v>27</v>
      </c>
      <c r="M34" s="6"/>
      <c r="N34" s="6">
        <f>$B34</f>
        <v>30</v>
      </c>
      <c r="O34" s="6"/>
      <c r="P34" s="6"/>
      <c r="Q34" s="6"/>
      <c r="R34" s="6"/>
      <c r="S34" s="6"/>
      <c r="U34" s="6"/>
      <c r="V34" s="6"/>
      <c r="W34" s="6"/>
      <c r="X34" s="6"/>
      <c r="Y34" s="6"/>
      <c r="Z34" s="6"/>
      <c r="AA34" s="6"/>
    </row>
    <row r="35" spans="1:27" ht="15" customHeight="1" x14ac:dyDescent="0.3">
      <c r="A35" s="65">
        <v>31</v>
      </c>
      <c r="B35" s="65">
        <v>31</v>
      </c>
      <c r="C35" s="65"/>
      <c r="D35" s="65"/>
      <c r="E35" s="65">
        <v>1096</v>
      </c>
      <c r="F35" s="66">
        <v>2.6527777777777775E-2</v>
      </c>
      <c r="G35" s="67" t="s">
        <v>283</v>
      </c>
      <c r="H35" s="67" t="s">
        <v>284</v>
      </c>
      <c r="I35" s="65" t="s">
        <v>66</v>
      </c>
      <c r="J35" s="65" t="s">
        <v>41</v>
      </c>
      <c r="K35" s="65">
        <v>2</v>
      </c>
      <c r="L35" s="65" t="s">
        <v>27</v>
      </c>
      <c r="M35" s="6"/>
      <c r="N35" s="6"/>
      <c r="O35" s="6"/>
      <c r="P35" s="6">
        <f>$B35</f>
        <v>31</v>
      </c>
      <c r="Q35" s="6"/>
      <c r="R35" s="6"/>
      <c r="S35" s="6"/>
      <c r="U35" s="6"/>
      <c r="V35" s="6"/>
      <c r="W35" s="6"/>
      <c r="X35" s="6"/>
      <c r="Y35" s="6"/>
      <c r="Z35" s="6"/>
      <c r="AA35" s="6"/>
    </row>
    <row r="36" spans="1:27" ht="15" customHeight="1" x14ac:dyDescent="0.3">
      <c r="A36" s="65">
        <v>32</v>
      </c>
      <c r="B36" s="65">
        <v>32</v>
      </c>
      <c r="C36" s="65">
        <v>14</v>
      </c>
      <c r="D36" s="65">
        <v>15</v>
      </c>
      <c r="E36" s="65">
        <v>1086</v>
      </c>
      <c r="F36" s="66">
        <v>2.6574074074074076E-2</v>
      </c>
      <c r="G36" s="67" t="s">
        <v>365</v>
      </c>
      <c r="H36" s="67" t="s">
        <v>366</v>
      </c>
      <c r="I36" s="65" t="s">
        <v>344</v>
      </c>
      <c r="J36" s="65" t="s">
        <v>41</v>
      </c>
      <c r="K36" s="65">
        <v>2</v>
      </c>
      <c r="L36" s="65" t="s">
        <v>27</v>
      </c>
      <c r="M36" s="6"/>
      <c r="N36" s="6"/>
      <c r="O36" s="6"/>
      <c r="P36" s="6">
        <f>$B36</f>
        <v>32</v>
      </c>
      <c r="Q36" s="6"/>
      <c r="R36" s="6"/>
      <c r="S36" s="6"/>
      <c r="U36" s="6"/>
      <c r="V36" s="6"/>
      <c r="W36" s="6"/>
      <c r="X36" s="6">
        <f>$D36</f>
        <v>15</v>
      </c>
      <c r="Y36" s="6"/>
      <c r="Z36" s="6"/>
      <c r="AA36" s="6"/>
    </row>
    <row r="37" spans="1:27" ht="15" customHeight="1" x14ac:dyDescent="0.3">
      <c r="A37" s="65">
        <v>33</v>
      </c>
      <c r="B37" s="65">
        <v>33</v>
      </c>
      <c r="C37" s="65"/>
      <c r="D37" s="65"/>
      <c r="E37" s="65">
        <v>1759</v>
      </c>
      <c r="F37" s="66">
        <v>2.6655092592592591E-2</v>
      </c>
      <c r="G37" s="67" t="s">
        <v>285</v>
      </c>
      <c r="H37" s="67" t="s">
        <v>286</v>
      </c>
      <c r="I37" s="65" t="s">
        <v>66</v>
      </c>
      <c r="J37" s="65" t="s">
        <v>19</v>
      </c>
      <c r="K37" s="65">
        <v>2</v>
      </c>
      <c r="L37" s="65" t="s">
        <v>27</v>
      </c>
      <c r="M37" s="6"/>
      <c r="N37" s="6"/>
      <c r="O37" s="6"/>
      <c r="P37" s="6"/>
      <c r="Q37" s="6">
        <f>$B37</f>
        <v>33</v>
      </c>
      <c r="R37" s="6"/>
      <c r="S37" s="6"/>
      <c r="U37" s="6"/>
      <c r="V37" s="6"/>
      <c r="W37" s="6"/>
      <c r="X37" s="6"/>
      <c r="Y37" s="6"/>
      <c r="Z37" s="6"/>
      <c r="AA37" s="6"/>
    </row>
    <row r="38" spans="1:27" ht="15" customHeight="1" x14ac:dyDescent="0.3">
      <c r="A38" s="65">
        <v>34</v>
      </c>
      <c r="B38" s="65">
        <v>34</v>
      </c>
      <c r="C38" s="65">
        <v>15</v>
      </c>
      <c r="D38" s="65">
        <v>16</v>
      </c>
      <c r="E38" s="65">
        <v>762</v>
      </c>
      <c r="F38" s="66">
        <v>2.6689814814814816E-2</v>
      </c>
      <c r="G38" s="67" t="s">
        <v>367</v>
      </c>
      <c r="H38" s="67" t="s">
        <v>368</v>
      </c>
      <c r="I38" s="65" t="s">
        <v>344</v>
      </c>
      <c r="J38" s="65" t="s">
        <v>63</v>
      </c>
      <c r="K38" s="65">
        <v>2</v>
      </c>
      <c r="L38" s="65" t="s">
        <v>27</v>
      </c>
      <c r="M38" s="6"/>
      <c r="N38" s="6"/>
      <c r="O38" s="6">
        <f>$B38</f>
        <v>34</v>
      </c>
      <c r="P38" s="6"/>
      <c r="Q38" s="6"/>
      <c r="R38" s="6"/>
      <c r="S38" s="6"/>
      <c r="U38" s="6"/>
      <c r="V38" s="6"/>
      <c r="W38" s="6">
        <f>$D38</f>
        <v>16</v>
      </c>
      <c r="X38" s="6"/>
      <c r="Y38" s="6"/>
      <c r="Z38" s="6"/>
      <c r="AA38" s="6"/>
    </row>
    <row r="39" spans="1:27" ht="15" customHeight="1" x14ac:dyDescent="0.3">
      <c r="A39" s="65">
        <v>35</v>
      </c>
      <c r="B39" s="65">
        <v>35</v>
      </c>
      <c r="C39" s="65">
        <v>16</v>
      </c>
      <c r="D39" s="65">
        <v>17</v>
      </c>
      <c r="E39" s="65">
        <v>471</v>
      </c>
      <c r="F39" s="66">
        <v>2.675925925925926E-2</v>
      </c>
      <c r="G39" s="67" t="s">
        <v>369</v>
      </c>
      <c r="H39" s="67" t="s">
        <v>370</v>
      </c>
      <c r="I39" s="65" t="s">
        <v>344</v>
      </c>
      <c r="J39" s="65" t="s">
        <v>59</v>
      </c>
      <c r="K39" s="65">
        <v>2</v>
      </c>
      <c r="L39" s="65" t="s">
        <v>27</v>
      </c>
      <c r="M39" s="6"/>
      <c r="N39" s="6"/>
      <c r="O39" s="6"/>
      <c r="P39" s="6"/>
      <c r="Q39" s="6"/>
      <c r="R39" s="6">
        <f>$B39</f>
        <v>35</v>
      </c>
      <c r="S39" s="6"/>
      <c r="U39" s="6"/>
      <c r="V39" s="6"/>
      <c r="W39" s="6"/>
      <c r="X39" s="6"/>
      <c r="Y39" s="6"/>
      <c r="Z39" s="6">
        <f>$D39</f>
        <v>17</v>
      </c>
      <c r="AA39" s="6"/>
    </row>
    <row r="40" spans="1:27" ht="15" customHeight="1" x14ac:dyDescent="0.3">
      <c r="A40" s="65">
        <v>36</v>
      </c>
      <c r="B40" s="65">
        <v>36</v>
      </c>
      <c r="C40" s="65">
        <v>17</v>
      </c>
      <c r="D40" s="65">
        <v>18</v>
      </c>
      <c r="E40" s="65">
        <v>481</v>
      </c>
      <c r="F40" s="66">
        <v>2.6805555555555558E-2</v>
      </c>
      <c r="G40" s="67" t="s">
        <v>313</v>
      </c>
      <c r="H40" s="67" t="s">
        <v>93</v>
      </c>
      <c r="I40" s="65" t="s">
        <v>344</v>
      </c>
      <c r="J40" s="65" t="s">
        <v>59</v>
      </c>
      <c r="K40" s="65">
        <v>2</v>
      </c>
      <c r="L40" s="65" t="s">
        <v>27</v>
      </c>
      <c r="M40" s="6"/>
      <c r="N40" s="6"/>
      <c r="O40" s="6"/>
      <c r="P40" s="6"/>
      <c r="Q40" s="6"/>
      <c r="R40" s="6">
        <f>$B40</f>
        <v>36</v>
      </c>
      <c r="S40" s="6"/>
      <c r="U40" s="6"/>
      <c r="V40" s="6"/>
      <c r="W40" s="6"/>
      <c r="X40" s="6"/>
      <c r="Y40" s="6"/>
      <c r="Z40" s="6">
        <f>$D40</f>
        <v>18</v>
      </c>
      <c r="AA40" s="6"/>
    </row>
    <row r="41" spans="1:27" ht="15" customHeight="1" x14ac:dyDescent="0.3">
      <c r="A41" s="65">
        <v>37</v>
      </c>
      <c r="B41" s="65">
        <v>37</v>
      </c>
      <c r="C41" s="65">
        <v>2</v>
      </c>
      <c r="D41" s="65">
        <v>19</v>
      </c>
      <c r="E41" s="65">
        <v>1340</v>
      </c>
      <c r="F41" s="66">
        <v>2.6828703703703705E-2</v>
      </c>
      <c r="G41" s="67" t="s">
        <v>371</v>
      </c>
      <c r="H41" s="67" t="s">
        <v>372</v>
      </c>
      <c r="I41" s="65" t="s">
        <v>363</v>
      </c>
      <c r="J41" s="65" t="s">
        <v>18</v>
      </c>
      <c r="K41" s="65">
        <v>2</v>
      </c>
      <c r="L41" s="65" t="s">
        <v>27</v>
      </c>
      <c r="M41" s="6"/>
      <c r="N41" s="6">
        <f>$B41</f>
        <v>37</v>
      </c>
      <c r="O41" s="6"/>
      <c r="P41" s="6"/>
      <c r="Q41" s="6"/>
      <c r="R41" s="6"/>
      <c r="S41" s="6"/>
      <c r="U41" s="6"/>
      <c r="V41" s="6">
        <f>$D41</f>
        <v>19</v>
      </c>
      <c r="W41" s="6"/>
      <c r="X41" s="6"/>
      <c r="Y41" s="6"/>
      <c r="Z41" s="6"/>
      <c r="AA41" s="6"/>
    </row>
    <row r="42" spans="1:27" ht="15" customHeight="1" x14ac:dyDescent="0.3">
      <c r="A42" s="65">
        <v>38</v>
      </c>
      <c r="B42" s="65">
        <v>38</v>
      </c>
      <c r="C42" s="65">
        <v>3</v>
      </c>
      <c r="D42" s="65">
        <v>20</v>
      </c>
      <c r="E42" s="65">
        <v>462</v>
      </c>
      <c r="F42" s="66">
        <v>2.6886574074074073E-2</v>
      </c>
      <c r="G42" s="67" t="s">
        <v>263</v>
      </c>
      <c r="H42" s="67" t="s">
        <v>239</v>
      </c>
      <c r="I42" s="65" t="s">
        <v>363</v>
      </c>
      <c r="J42" s="65" t="s">
        <v>59</v>
      </c>
      <c r="K42" s="65">
        <v>2</v>
      </c>
      <c r="L42" s="65" t="s">
        <v>27</v>
      </c>
      <c r="M42" s="6"/>
      <c r="N42" s="6"/>
      <c r="O42" s="6"/>
      <c r="P42" s="6"/>
      <c r="Q42" s="6"/>
      <c r="R42" s="6">
        <f>$B42</f>
        <v>38</v>
      </c>
      <c r="S42" s="6"/>
      <c r="U42" s="6"/>
      <c r="V42" s="6"/>
      <c r="W42" s="6"/>
      <c r="X42" s="6"/>
      <c r="Y42" s="6"/>
      <c r="Z42" s="6">
        <f>$D42</f>
        <v>20</v>
      </c>
      <c r="AA42" s="6"/>
    </row>
    <row r="43" spans="1:27" ht="15" customHeight="1" x14ac:dyDescent="0.3">
      <c r="A43" s="65">
        <v>39</v>
      </c>
      <c r="B43" s="65">
        <v>39</v>
      </c>
      <c r="C43" s="65">
        <v>18</v>
      </c>
      <c r="D43" s="65">
        <v>21</v>
      </c>
      <c r="E43" s="65">
        <v>1359</v>
      </c>
      <c r="F43" s="66">
        <v>2.690972222222222E-2</v>
      </c>
      <c r="G43" s="67" t="s">
        <v>257</v>
      </c>
      <c r="H43" s="67" t="s">
        <v>373</v>
      </c>
      <c r="I43" s="65" t="s">
        <v>344</v>
      </c>
      <c r="J43" s="65" t="s">
        <v>18</v>
      </c>
      <c r="K43" s="65">
        <v>2</v>
      </c>
      <c r="L43" s="65" t="s">
        <v>27</v>
      </c>
      <c r="M43" s="6"/>
      <c r="N43" s="6">
        <f>$B43</f>
        <v>39</v>
      </c>
      <c r="O43" s="6"/>
      <c r="P43" s="6"/>
      <c r="Q43" s="6"/>
      <c r="R43" s="6"/>
      <c r="S43" s="6"/>
      <c r="U43" s="6"/>
      <c r="V43" s="6">
        <f>$D43</f>
        <v>21</v>
      </c>
      <c r="W43" s="6"/>
      <c r="X43" s="6"/>
      <c r="Y43" s="6"/>
      <c r="Z43" s="6"/>
      <c r="AA43" s="6"/>
    </row>
    <row r="44" spans="1:27" ht="15" customHeight="1" x14ac:dyDescent="0.3">
      <c r="A44" s="65">
        <v>40</v>
      </c>
      <c r="B44" s="65">
        <v>40</v>
      </c>
      <c r="C44" s="65">
        <v>19</v>
      </c>
      <c r="D44" s="65">
        <v>22</v>
      </c>
      <c r="E44" s="65">
        <v>1150</v>
      </c>
      <c r="F44" s="66">
        <v>2.6932870370370367E-2</v>
      </c>
      <c r="G44" s="67" t="s">
        <v>257</v>
      </c>
      <c r="H44" s="67" t="s">
        <v>374</v>
      </c>
      <c r="I44" s="65" t="s">
        <v>344</v>
      </c>
      <c r="J44" s="65" t="s">
        <v>41</v>
      </c>
      <c r="K44" s="65">
        <v>2</v>
      </c>
      <c r="L44" s="65" t="s">
        <v>27</v>
      </c>
      <c r="M44" s="6"/>
      <c r="N44" s="6"/>
      <c r="O44" s="6"/>
      <c r="P44" s="6">
        <f>$B44</f>
        <v>40</v>
      </c>
      <c r="Q44" s="6"/>
      <c r="R44" s="6"/>
      <c r="S44" s="6"/>
      <c r="U44" s="6"/>
      <c r="V44" s="6"/>
      <c r="W44" s="6"/>
      <c r="X44" s="6">
        <f>$D44</f>
        <v>22</v>
      </c>
      <c r="Y44" s="6"/>
      <c r="Z44" s="6"/>
      <c r="AA44" s="6"/>
    </row>
    <row r="45" spans="1:27" ht="15" customHeight="1" x14ac:dyDescent="0.3">
      <c r="A45" s="65">
        <v>41</v>
      </c>
      <c r="B45" s="65">
        <v>41</v>
      </c>
      <c r="C45" s="65"/>
      <c r="D45" s="65"/>
      <c r="E45" s="65">
        <v>469</v>
      </c>
      <c r="F45" s="66">
        <v>2.6956018518518518E-2</v>
      </c>
      <c r="G45" s="67" t="s">
        <v>274</v>
      </c>
      <c r="H45" s="67" t="s">
        <v>287</v>
      </c>
      <c r="I45" s="65" t="s">
        <v>66</v>
      </c>
      <c r="J45" s="65" t="s">
        <v>59</v>
      </c>
      <c r="K45" s="65">
        <v>2</v>
      </c>
      <c r="L45" s="65" t="s">
        <v>27</v>
      </c>
      <c r="M45" s="6"/>
      <c r="N45" s="6"/>
      <c r="O45" s="6"/>
      <c r="P45" s="6"/>
      <c r="Q45" s="6"/>
      <c r="R45" s="6">
        <f>$B45</f>
        <v>41</v>
      </c>
      <c r="S45" s="6"/>
      <c r="U45" s="6"/>
      <c r="V45" s="6"/>
      <c r="W45" s="6"/>
      <c r="X45" s="6"/>
      <c r="Y45" s="6"/>
      <c r="Z45" s="6"/>
      <c r="AA45" s="6"/>
    </row>
    <row r="46" spans="1:27" ht="15" customHeight="1" x14ac:dyDescent="0.3">
      <c r="A46" s="65">
        <v>42</v>
      </c>
      <c r="B46" s="65">
        <v>42</v>
      </c>
      <c r="C46" s="65">
        <v>20</v>
      </c>
      <c r="D46" s="65">
        <v>23</v>
      </c>
      <c r="E46" s="65">
        <v>1654</v>
      </c>
      <c r="F46" s="66">
        <v>2.7037037037037037E-2</v>
      </c>
      <c r="G46" s="67" t="s">
        <v>375</v>
      </c>
      <c r="H46" s="67" t="s">
        <v>376</v>
      </c>
      <c r="I46" s="65" t="s">
        <v>344</v>
      </c>
      <c r="J46" s="65" t="s">
        <v>24</v>
      </c>
      <c r="K46" s="65">
        <v>2</v>
      </c>
      <c r="L46" s="65" t="s">
        <v>27</v>
      </c>
      <c r="M46" s="6">
        <f>$B46</f>
        <v>42</v>
      </c>
      <c r="N46" s="6"/>
      <c r="O46" s="6"/>
      <c r="P46" s="6"/>
      <c r="Q46" s="6"/>
      <c r="R46" s="6"/>
      <c r="S46" s="6"/>
      <c r="U46" s="6">
        <f>$D46</f>
        <v>23</v>
      </c>
      <c r="V46" s="6"/>
      <c r="W46" s="6"/>
      <c r="X46" s="6"/>
      <c r="Y46" s="6"/>
      <c r="Z46" s="6"/>
      <c r="AA46" s="6"/>
    </row>
    <row r="47" spans="1:27" ht="15" customHeight="1" x14ac:dyDescent="0.3">
      <c r="A47" s="65">
        <v>43</v>
      </c>
      <c r="B47" s="65">
        <v>43</v>
      </c>
      <c r="C47" s="65"/>
      <c r="D47" s="65"/>
      <c r="E47" s="65">
        <v>1349</v>
      </c>
      <c r="F47" s="66">
        <v>2.71875E-2</v>
      </c>
      <c r="G47" s="67" t="s">
        <v>288</v>
      </c>
      <c r="H47" s="67" t="s">
        <v>289</v>
      </c>
      <c r="I47" s="65" t="s">
        <v>66</v>
      </c>
      <c r="J47" s="65" t="s">
        <v>18</v>
      </c>
      <c r="K47" s="65">
        <v>2</v>
      </c>
      <c r="L47" s="65" t="s">
        <v>27</v>
      </c>
      <c r="M47" s="6"/>
      <c r="N47" s="6">
        <f>$B47</f>
        <v>43</v>
      </c>
      <c r="O47" s="6"/>
      <c r="P47" s="6"/>
      <c r="Q47" s="6"/>
      <c r="R47" s="6"/>
      <c r="S47" s="6"/>
      <c r="U47" s="6"/>
      <c r="V47" s="6"/>
      <c r="W47" s="6"/>
      <c r="X47" s="6"/>
      <c r="Y47" s="6"/>
      <c r="Z47" s="6"/>
      <c r="AA47" s="6"/>
    </row>
    <row r="48" spans="1:27" ht="15" customHeight="1" x14ac:dyDescent="0.3">
      <c r="A48" s="65">
        <v>44</v>
      </c>
      <c r="B48" s="65">
        <v>44</v>
      </c>
      <c r="C48" s="65">
        <v>21</v>
      </c>
      <c r="D48" s="65">
        <v>24</v>
      </c>
      <c r="E48" s="65">
        <v>989</v>
      </c>
      <c r="F48" s="66">
        <v>2.7222222222222221E-2</v>
      </c>
      <c r="G48" s="67" t="s">
        <v>313</v>
      </c>
      <c r="H48" s="67" t="s">
        <v>377</v>
      </c>
      <c r="I48" s="65" t="s">
        <v>344</v>
      </c>
      <c r="J48" s="65" t="s">
        <v>42</v>
      </c>
      <c r="K48" s="65">
        <v>2</v>
      </c>
      <c r="L48" s="65" t="s">
        <v>27</v>
      </c>
      <c r="M48" s="6"/>
      <c r="N48" s="6"/>
      <c r="O48" s="6"/>
      <c r="P48" s="6"/>
      <c r="Q48" s="6"/>
      <c r="R48" s="6"/>
      <c r="S48" s="6">
        <f>$B48</f>
        <v>44</v>
      </c>
      <c r="U48" s="6"/>
      <c r="V48" s="6"/>
      <c r="W48" s="6"/>
      <c r="X48" s="6"/>
      <c r="Y48" s="6"/>
      <c r="Z48" s="6"/>
      <c r="AA48" s="6">
        <f>$D48</f>
        <v>24</v>
      </c>
    </row>
    <row r="49" spans="1:27" ht="15" customHeight="1" x14ac:dyDescent="0.3">
      <c r="A49" s="65">
        <v>45</v>
      </c>
      <c r="B49" s="65">
        <v>45</v>
      </c>
      <c r="C49" s="65">
        <v>1</v>
      </c>
      <c r="D49" s="65">
        <v>25</v>
      </c>
      <c r="E49" s="65">
        <v>994</v>
      </c>
      <c r="F49" s="66">
        <v>2.7222222222222221E-2</v>
      </c>
      <c r="G49" s="67" t="s">
        <v>378</v>
      </c>
      <c r="H49" s="67" t="s">
        <v>379</v>
      </c>
      <c r="I49" s="65" t="s">
        <v>380</v>
      </c>
      <c r="J49" s="65" t="s">
        <v>42</v>
      </c>
      <c r="K49" s="65">
        <v>2</v>
      </c>
      <c r="L49" s="65" t="s">
        <v>27</v>
      </c>
      <c r="M49" s="6"/>
      <c r="N49" s="6"/>
      <c r="O49" s="6"/>
      <c r="P49" s="6"/>
      <c r="Q49" s="6"/>
      <c r="R49" s="6"/>
      <c r="S49" s="6">
        <f>$B49</f>
        <v>45</v>
      </c>
      <c r="U49" s="6"/>
      <c r="V49" s="6"/>
      <c r="W49" s="6"/>
      <c r="X49" s="6"/>
      <c r="Y49" s="6"/>
      <c r="Z49" s="6"/>
      <c r="AA49" s="6">
        <f>$D49</f>
        <v>25</v>
      </c>
    </row>
    <row r="50" spans="1:27" ht="15" customHeight="1" x14ac:dyDescent="0.3">
      <c r="A50" s="65">
        <v>46</v>
      </c>
      <c r="B50" s="65">
        <v>46</v>
      </c>
      <c r="C50" s="65"/>
      <c r="D50" s="65"/>
      <c r="E50" s="65">
        <v>1148</v>
      </c>
      <c r="F50" s="66">
        <v>2.7233796296296298E-2</v>
      </c>
      <c r="G50" s="67" t="s">
        <v>290</v>
      </c>
      <c r="H50" s="67" t="s">
        <v>291</v>
      </c>
      <c r="I50" s="65" t="s">
        <v>66</v>
      </c>
      <c r="J50" s="65" t="s">
        <v>41</v>
      </c>
      <c r="K50" s="65">
        <v>2</v>
      </c>
      <c r="L50" s="65" t="s">
        <v>27</v>
      </c>
      <c r="M50" s="6"/>
      <c r="N50" s="6"/>
      <c r="O50" s="6"/>
      <c r="P50" s="6">
        <f>$B50</f>
        <v>46</v>
      </c>
      <c r="Q50" s="6"/>
      <c r="R50" s="6"/>
      <c r="S50" s="6"/>
      <c r="U50" s="6"/>
      <c r="V50" s="6"/>
      <c r="W50" s="6"/>
      <c r="X50" s="6"/>
      <c r="Y50" s="6"/>
      <c r="Z50" s="6"/>
      <c r="AA50" s="6"/>
    </row>
    <row r="51" spans="1:27" ht="15" customHeight="1" x14ac:dyDescent="0.3">
      <c r="A51" s="65">
        <v>47</v>
      </c>
      <c r="B51" s="65">
        <v>47</v>
      </c>
      <c r="C51" s="65">
        <v>22</v>
      </c>
      <c r="D51" s="65">
        <v>26</v>
      </c>
      <c r="E51" s="65">
        <v>1343</v>
      </c>
      <c r="F51" s="66">
        <v>2.7349537037037037E-2</v>
      </c>
      <c r="G51" s="67" t="s">
        <v>185</v>
      </c>
      <c r="H51" s="67" t="s">
        <v>381</v>
      </c>
      <c r="I51" s="65" t="s">
        <v>344</v>
      </c>
      <c r="J51" s="65" t="s">
        <v>18</v>
      </c>
      <c r="K51" s="65">
        <v>2</v>
      </c>
      <c r="L51" s="65" t="s">
        <v>27</v>
      </c>
      <c r="M51" s="6"/>
      <c r="N51" s="6">
        <f>$B51</f>
        <v>47</v>
      </c>
      <c r="O51" s="6"/>
      <c r="P51" s="6"/>
      <c r="Q51" s="6"/>
      <c r="R51" s="6"/>
      <c r="S51" s="6"/>
      <c r="U51" s="6"/>
      <c r="V51" s="6">
        <f>$D51</f>
        <v>26</v>
      </c>
      <c r="W51" s="6"/>
      <c r="X51" s="6"/>
      <c r="Y51" s="6"/>
      <c r="Z51" s="6"/>
      <c r="AA51" s="6"/>
    </row>
    <row r="52" spans="1:27" ht="15" customHeight="1" x14ac:dyDescent="0.3">
      <c r="A52" s="65">
        <v>48</v>
      </c>
      <c r="B52" s="65">
        <v>48</v>
      </c>
      <c r="C52" s="65">
        <v>23</v>
      </c>
      <c r="D52" s="65">
        <v>27</v>
      </c>
      <c r="E52" s="65">
        <v>459</v>
      </c>
      <c r="F52" s="66">
        <v>2.7465277777777779E-2</v>
      </c>
      <c r="G52" s="67" t="s">
        <v>382</v>
      </c>
      <c r="H52" s="67" t="s">
        <v>208</v>
      </c>
      <c r="I52" s="65" t="s">
        <v>344</v>
      </c>
      <c r="J52" s="65" t="s">
        <v>59</v>
      </c>
      <c r="K52" s="65">
        <v>2</v>
      </c>
      <c r="L52" s="65" t="s">
        <v>27</v>
      </c>
      <c r="M52" s="6"/>
      <c r="N52" s="6"/>
      <c r="O52" s="6"/>
      <c r="P52" s="6"/>
      <c r="Q52" s="6"/>
      <c r="R52" s="6">
        <f>$B52</f>
        <v>48</v>
      </c>
      <c r="S52" s="6"/>
      <c r="U52" s="6"/>
      <c r="V52" s="6"/>
      <c r="W52" s="6"/>
      <c r="X52" s="6"/>
      <c r="Y52" s="6"/>
      <c r="Z52" s="6">
        <f>$D52</f>
        <v>27</v>
      </c>
      <c r="AA52" s="6"/>
    </row>
    <row r="53" spans="1:27" ht="15" customHeight="1" x14ac:dyDescent="0.3">
      <c r="A53" s="65">
        <v>50</v>
      </c>
      <c r="B53" s="65">
        <v>49</v>
      </c>
      <c r="C53" s="65"/>
      <c r="D53" s="65"/>
      <c r="E53" s="65">
        <v>824</v>
      </c>
      <c r="F53" s="66">
        <v>2.7881944444444442E-2</v>
      </c>
      <c r="G53" s="67" t="s">
        <v>292</v>
      </c>
      <c r="H53" s="67" t="s">
        <v>249</v>
      </c>
      <c r="I53" s="65" t="s">
        <v>66</v>
      </c>
      <c r="J53" s="65" t="s">
        <v>63</v>
      </c>
      <c r="K53" s="65">
        <v>2</v>
      </c>
      <c r="L53" s="65" t="s">
        <v>27</v>
      </c>
      <c r="M53" s="6"/>
      <c r="N53" s="6"/>
      <c r="O53" s="6">
        <f>$B53</f>
        <v>49</v>
      </c>
      <c r="P53" s="6"/>
      <c r="Q53" s="6"/>
      <c r="R53" s="6"/>
      <c r="S53" s="6"/>
      <c r="U53" s="6"/>
      <c r="V53" s="6"/>
      <c r="W53" s="6"/>
      <c r="X53" s="6"/>
      <c r="Y53" s="6"/>
      <c r="Z53" s="6"/>
      <c r="AA53" s="6"/>
    </row>
    <row r="54" spans="1:27" ht="15" customHeight="1" x14ac:dyDescent="0.3">
      <c r="A54" s="65">
        <v>51</v>
      </c>
      <c r="B54" s="65">
        <v>50</v>
      </c>
      <c r="C54" s="65"/>
      <c r="D54" s="65"/>
      <c r="E54" s="65">
        <v>1335</v>
      </c>
      <c r="F54" s="66">
        <v>2.7986111111111111E-2</v>
      </c>
      <c r="G54" s="67" t="s">
        <v>293</v>
      </c>
      <c r="H54" s="67" t="s">
        <v>294</v>
      </c>
      <c r="I54" s="65" t="s">
        <v>66</v>
      </c>
      <c r="J54" s="65" t="s">
        <v>18</v>
      </c>
      <c r="K54" s="65">
        <v>2</v>
      </c>
      <c r="L54" s="65" t="s">
        <v>27</v>
      </c>
      <c r="M54" s="6"/>
      <c r="N54" s="6">
        <f>$B54</f>
        <v>50</v>
      </c>
      <c r="O54" s="6"/>
      <c r="P54" s="6"/>
      <c r="Q54" s="6"/>
      <c r="R54" s="6"/>
      <c r="S54" s="6"/>
      <c r="U54" s="6"/>
      <c r="V54" s="6"/>
      <c r="W54" s="6"/>
      <c r="X54" s="6"/>
      <c r="Y54" s="6"/>
      <c r="Z54" s="6"/>
      <c r="AA54" s="6"/>
    </row>
    <row r="55" spans="1:27" ht="15" customHeight="1" x14ac:dyDescent="0.3">
      <c r="A55" s="65">
        <v>52</v>
      </c>
      <c r="B55" s="65">
        <v>51</v>
      </c>
      <c r="C55" s="65"/>
      <c r="D55" s="65"/>
      <c r="E55" s="65">
        <v>1059</v>
      </c>
      <c r="F55" s="66">
        <v>2.8009259259259258E-2</v>
      </c>
      <c r="G55" s="67" t="s">
        <v>313</v>
      </c>
      <c r="H55" s="67" t="s">
        <v>522</v>
      </c>
      <c r="I55" s="65" t="s">
        <v>66</v>
      </c>
      <c r="J55" s="65" t="s">
        <v>42</v>
      </c>
      <c r="K55" s="65">
        <v>2</v>
      </c>
      <c r="L55" s="65" t="s">
        <v>27</v>
      </c>
      <c r="M55" s="6"/>
      <c r="N55" s="6"/>
      <c r="O55" s="6"/>
      <c r="P55" s="6"/>
      <c r="Q55" s="6"/>
      <c r="R55" s="6"/>
      <c r="S55" s="6">
        <f>$B55</f>
        <v>51</v>
      </c>
      <c r="U55" s="6"/>
      <c r="V55" s="6"/>
      <c r="W55" s="6"/>
      <c r="X55" s="6"/>
      <c r="Y55" s="6"/>
      <c r="Z55" s="6"/>
      <c r="AA55" s="6"/>
    </row>
    <row r="56" spans="1:27" ht="15" customHeight="1" x14ac:dyDescent="0.3">
      <c r="A56" s="65">
        <v>53</v>
      </c>
      <c r="B56" s="65">
        <v>52</v>
      </c>
      <c r="C56" s="65"/>
      <c r="D56" s="65"/>
      <c r="E56" s="65">
        <v>467</v>
      </c>
      <c r="F56" s="66">
        <v>2.8136574074074074E-2</v>
      </c>
      <c r="G56" s="67" t="s">
        <v>295</v>
      </c>
      <c r="H56" s="67" t="s">
        <v>296</v>
      </c>
      <c r="I56" s="65" t="s">
        <v>66</v>
      </c>
      <c r="J56" s="65" t="s">
        <v>59</v>
      </c>
      <c r="K56" s="65">
        <v>2</v>
      </c>
      <c r="L56" s="65" t="s">
        <v>27</v>
      </c>
      <c r="M56" s="6"/>
      <c r="N56" s="6"/>
      <c r="O56" s="6"/>
      <c r="P56" s="6"/>
      <c r="Q56" s="6"/>
      <c r="R56" s="6">
        <f>$B56</f>
        <v>52</v>
      </c>
      <c r="S56" s="6"/>
      <c r="U56" s="6"/>
      <c r="V56" s="6"/>
      <c r="W56" s="6"/>
      <c r="X56" s="6"/>
      <c r="Y56" s="6"/>
      <c r="Z56" s="6"/>
      <c r="AA56" s="6"/>
    </row>
    <row r="57" spans="1:27" ht="15" customHeight="1" x14ac:dyDescent="0.3">
      <c r="A57" s="65">
        <v>54</v>
      </c>
      <c r="B57" s="65">
        <v>53</v>
      </c>
      <c r="C57" s="65">
        <v>24</v>
      </c>
      <c r="D57" s="65">
        <v>28</v>
      </c>
      <c r="E57" s="65">
        <v>476</v>
      </c>
      <c r="F57" s="66">
        <v>2.8217592592592593E-2</v>
      </c>
      <c r="G57" s="67" t="s">
        <v>383</v>
      </c>
      <c r="H57" s="67" t="s">
        <v>384</v>
      </c>
      <c r="I57" s="65" t="s">
        <v>344</v>
      </c>
      <c r="J57" s="65" t="s">
        <v>59</v>
      </c>
      <c r="K57" s="65">
        <v>2</v>
      </c>
      <c r="L57" s="65" t="s">
        <v>27</v>
      </c>
      <c r="M57" s="6"/>
      <c r="N57" s="6"/>
      <c r="O57" s="6"/>
      <c r="P57" s="6"/>
      <c r="Q57" s="6"/>
      <c r="R57" s="6">
        <f>$B57</f>
        <v>53</v>
      </c>
      <c r="S57" s="6"/>
      <c r="U57" s="6"/>
      <c r="V57" s="6"/>
      <c r="W57" s="6"/>
      <c r="X57" s="6"/>
      <c r="Y57" s="6"/>
      <c r="Z57" s="6">
        <f>$D57</f>
        <v>28</v>
      </c>
      <c r="AA57" s="6"/>
    </row>
    <row r="58" spans="1:27" ht="15" customHeight="1" x14ac:dyDescent="0.3">
      <c r="A58" s="65">
        <v>55</v>
      </c>
      <c r="B58" s="65">
        <v>54</v>
      </c>
      <c r="C58" s="65"/>
      <c r="D58" s="65"/>
      <c r="E58" s="65">
        <v>791</v>
      </c>
      <c r="F58" s="66">
        <v>2.8252314814814817E-2</v>
      </c>
      <c r="G58" s="67" t="s">
        <v>172</v>
      </c>
      <c r="H58" s="67" t="s">
        <v>297</v>
      </c>
      <c r="I58" s="65" t="s">
        <v>66</v>
      </c>
      <c r="J58" s="65" t="s">
        <v>63</v>
      </c>
      <c r="K58" s="65">
        <v>2</v>
      </c>
      <c r="L58" s="65" t="s">
        <v>27</v>
      </c>
      <c r="M58" s="6"/>
      <c r="N58" s="6"/>
      <c r="O58" s="6">
        <f>$B58</f>
        <v>54</v>
      </c>
      <c r="P58" s="6"/>
      <c r="Q58" s="6"/>
      <c r="R58" s="6"/>
      <c r="S58" s="6"/>
      <c r="U58" s="6"/>
      <c r="V58" s="6"/>
      <c r="W58" s="6"/>
      <c r="X58" s="6"/>
      <c r="Y58" s="6"/>
      <c r="Z58" s="6"/>
      <c r="AA58" s="6"/>
    </row>
    <row r="59" spans="1:27" ht="15" customHeight="1" x14ac:dyDescent="0.3">
      <c r="A59" s="65">
        <v>56</v>
      </c>
      <c r="B59" s="65">
        <v>55</v>
      </c>
      <c r="C59" s="65">
        <v>2</v>
      </c>
      <c r="D59" s="65">
        <v>29</v>
      </c>
      <c r="E59" s="65">
        <v>814</v>
      </c>
      <c r="F59" s="66">
        <v>2.8310185185185185E-2</v>
      </c>
      <c r="G59" s="67" t="s">
        <v>385</v>
      </c>
      <c r="H59" s="67" t="s">
        <v>386</v>
      </c>
      <c r="I59" s="65" t="s">
        <v>380</v>
      </c>
      <c r="J59" s="65" t="s">
        <v>63</v>
      </c>
      <c r="K59" s="65">
        <v>2</v>
      </c>
      <c r="L59" s="65" t="s">
        <v>27</v>
      </c>
      <c r="M59" s="6"/>
      <c r="N59" s="6"/>
      <c r="O59" s="6">
        <f>$B59</f>
        <v>55</v>
      </c>
      <c r="P59" s="6"/>
      <c r="Q59" s="6"/>
      <c r="R59" s="6"/>
      <c r="S59" s="6"/>
      <c r="U59" s="6"/>
      <c r="V59" s="6"/>
      <c r="W59" s="6">
        <f>$D59</f>
        <v>29</v>
      </c>
      <c r="X59" s="6"/>
      <c r="Y59" s="6"/>
      <c r="Z59" s="6"/>
      <c r="AA59" s="6"/>
    </row>
    <row r="60" spans="1:27" ht="15" customHeight="1" x14ac:dyDescent="0.3">
      <c r="A60" s="65">
        <v>59</v>
      </c>
      <c r="B60" s="65">
        <v>56</v>
      </c>
      <c r="C60" s="65">
        <v>4</v>
      </c>
      <c r="D60" s="65">
        <v>30</v>
      </c>
      <c r="E60" s="65">
        <v>775</v>
      </c>
      <c r="F60" s="66">
        <v>2.8518518518518516E-2</v>
      </c>
      <c r="G60" s="67" t="s">
        <v>387</v>
      </c>
      <c r="H60" s="67" t="s">
        <v>388</v>
      </c>
      <c r="I60" s="65" t="s">
        <v>363</v>
      </c>
      <c r="J60" s="65" t="s">
        <v>63</v>
      </c>
      <c r="K60" s="65">
        <v>2</v>
      </c>
      <c r="L60" s="65" t="s">
        <v>27</v>
      </c>
      <c r="M60" s="6"/>
      <c r="N60" s="6"/>
      <c r="O60" s="6">
        <f>$B60</f>
        <v>56</v>
      </c>
      <c r="P60" s="6"/>
      <c r="Q60" s="6"/>
      <c r="R60" s="6"/>
      <c r="S60" s="6"/>
      <c r="U60" s="6"/>
      <c r="V60" s="6"/>
      <c r="W60" s="6">
        <f>$D60</f>
        <v>30</v>
      </c>
      <c r="X60" s="6"/>
      <c r="Y60" s="6"/>
      <c r="Z60" s="6"/>
      <c r="AA60" s="6"/>
    </row>
    <row r="61" spans="1:27" ht="15" customHeight="1" x14ac:dyDescent="0.3">
      <c r="A61" s="65">
        <v>61</v>
      </c>
      <c r="B61" s="65">
        <v>57</v>
      </c>
      <c r="C61" s="65"/>
      <c r="D61" s="65"/>
      <c r="E61" s="65">
        <v>464</v>
      </c>
      <c r="F61" s="66">
        <v>2.8530092592592593E-2</v>
      </c>
      <c r="G61" s="67" t="s">
        <v>298</v>
      </c>
      <c r="H61" s="67" t="s">
        <v>299</v>
      </c>
      <c r="I61" s="65" t="s">
        <v>66</v>
      </c>
      <c r="J61" s="65" t="s">
        <v>59</v>
      </c>
      <c r="K61" s="65">
        <v>2</v>
      </c>
      <c r="L61" s="65" t="s">
        <v>27</v>
      </c>
      <c r="M61" s="6"/>
      <c r="N61" s="6"/>
      <c r="O61" s="6"/>
      <c r="P61" s="6"/>
      <c r="Q61" s="6"/>
      <c r="R61" s="6">
        <f>$B61</f>
        <v>57</v>
      </c>
      <c r="S61" s="6"/>
      <c r="U61" s="6"/>
      <c r="V61" s="6"/>
      <c r="W61" s="6"/>
      <c r="X61" s="6"/>
      <c r="Y61" s="6"/>
      <c r="Z61" s="6"/>
      <c r="AA61" s="6"/>
    </row>
    <row r="62" spans="1:27" ht="15" customHeight="1" x14ac:dyDescent="0.3">
      <c r="A62" s="65">
        <v>62</v>
      </c>
      <c r="B62" s="65">
        <v>58</v>
      </c>
      <c r="C62" s="65">
        <v>25</v>
      </c>
      <c r="D62" s="65">
        <v>31</v>
      </c>
      <c r="E62" s="65">
        <v>1352</v>
      </c>
      <c r="F62" s="66">
        <v>2.8599537037037038E-2</v>
      </c>
      <c r="G62" s="67" t="s">
        <v>330</v>
      </c>
      <c r="H62" s="67" t="s">
        <v>389</v>
      </c>
      <c r="I62" s="65" t="s">
        <v>344</v>
      </c>
      <c r="J62" s="65" t="s">
        <v>18</v>
      </c>
      <c r="K62" s="65">
        <v>2</v>
      </c>
      <c r="L62" s="65" t="s">
        <v>27</v>
      </c>
      <c r="M62" s="6"/>
      <c r="N62" s="6">
        <f>$B62</f>
        <v>58</v>
      </c>
      <c r="O62" s="6"/>
      <c r="P62" s="6"/>
      <c r="Q62" s="6"/>
      <c r="R62" s="6"/>
      <c r="S62" s="6"/>
      <c r="U62" s="6"/>
      <c r="V62" s="6">
        <f>$D62</f>
        <v>31</v>
      </c>
      <c r="W62" s="6"/>
      <c r="X62" s="6"/>
      <c r="Y62" s="6"/>
      <c r="Z62" s="6"/>
      <c r="AA62" s="6"/>
    </row>
    <row r="63" spans="1:27" ht="15" customHeight="1" x14ac:dyDescent="0.3">
      <c r="A63" s="65">
        <v>63</v>
      </c>
      <c r="B63" s="65">
        <v>59</v>
      </c>
      <c r="C63" s="65">
        <v>26</v>
      </c>
      <c r="D63" s="65">
        <v>32</v>
      </c>
      <c r="E63" s="65">
        <v>1061</v>
      </c>
      <c r="F63" s="66">
        <v>2.8715277777777777E-2</v>
      </c>
      <c r="G63" s="67" t="s">
        <v>523</v>
      </c>
      <c r="H63" s="67" t="s">
        <v>524</v>
      </c>
      <c r="I63" s="65" t="s">
        <v>344</v>
      </c>
      <c r="J63" s="65" t="s">
        <v>42</v>
      </c>
      <c r="K63" s="65">
        <v>2</v>
      </c>
      <c r="L63" s="65" t="s">
        <v>27</v>
      </c>
      <c r="M63" s="6"/>
      <c r="N63" s="6"/>
      <c r="O63" s="6"/>
      <c r="P63" s="6"/>
      <c r="Q63" s="6"/>
      <c r="R63" s="6"/>
      <c r="S63" s="6">
        <f>$B63</f>
        <v>59</v>
      </c>
      <c r="U63" s="6"/>
      <c r="V63" s="6"/>
      <c r="W63" s="6"/>
      <c r="X63" s="6"/>
      <c r="Y63" s="6"/>
      <c r="Z63" s="6"/>
      <c r="AA63" s="6">
        <f>$D63</f>
        <v>32</v>
      </c>
    </row>
    <row r="64" spans="1:27" ht="15" customHeight="1" x14ac:dyDescent="0.3">
      <c r="A64" s="65">
        <v>64</v>
      </c>
      <c r="B64" s="65">
        <v>60</v>
      </c>
      <c r="C64" s="65"/>
      <c r="D64" s="65"/>
      <c r="E64" s="65">
        <v>780</v>
      </c>
      <c r="F64" s="66">
        <v>2.8807870370370369E-2</v>
      </c>
      <c r="G64" s="67" t="s">
        <v>300</v>
      </c>
      <c r="H64" s="67" t="s">
        <v>301</v>
      </c>
      <c r="I64" s="65" t="s">
        <v>66</v>
      </c>
      <c r="J64" s="65" t="s">
        <v>63</v>
      </c>
      <c r="K64" s="65">
        <v>2</v>
      </c>
      <c r="L64" s="65" t="s">
        <v>27</v>
      </c>
      <c r="M64" s="6"/>
      <c r="N64" s="6"/>
      <c r="O64" s="6">
        <f>$B64</f>
        <v>60</v>
      </c>
      <c r="P64" s="6"/>
      <c r="Q64" s="6"/>
      <c r="R64" s="6"/>
      <c r="S64" s="6"/>
      <c r="U64" s="6"/>
      <c r="V64" s="6"/>
      <c r="W64" s="6"/>
      <c r="X64" s="6"/>
      <c r="Y64" s="6"/>
      <c r="Z64" s="6"/>
      <c r="AA64" s="6"/>
    </row>
    <row r="65" spans="1:27" ht="15" customHeight="1" x14ac:dyDescent="0.3">
      <c r="A65" s="65">
        <v>65</v>
      </c>
      <c r="B65" s="65">
        <v>61</v>
      </c>
      <c r="C65" s="65"/>
      <c r="D65" s="65"/>
      <c r="E65" s="65">
        <v>1338</v>
      </c>
      <c r="F65" s="66">
        <v>2.8831018518518516E-2</v>
      </c>
      <c r="G65" s="67" t="s">
        <v>302</v>
      </c>
      <c r="H65" s="67" t="s">
        <v>303</v>
      </c>
      <c r="I65" s="65" t="s">
        <v>66</v>
      </c>
      <c r="J65" s="65" t="s">
        <v>18</v>
      </c>
      <c r="K65" s="65">
        <v>2</v>
      </c>
      <c r="L65" s="65" t="s">
        <v>27</v>
      </c>
      <c r="M65" s="6"/>
      <c r="N65" s="6">
        <f>$B65</f>
        <v>61</v>
      </c>
      <c r="O65" s="6"/>
      <c r="P65" s="6"/>
      <c r="Q65" s="6"/>
      <c r="R65" s="6"/>
      <c r="S65" s="6"/>
      <c r="U65" s="6"/>
      <c r="V65" s="6"/>
      <c r="W65" s="6"/>
      <c r="X65" s="6"/>
      <c r="Y65" s="6"/>
      <c r="Z65" s="6"/>
      <c r="AA65" s="6"/>
    </row>
    <row r="66" spans="1:27" ht="15" customHeight="1" x14ac:dyDescent="0.3">
      <c r="A66" s="65">
        <v>66</v>
      </c>
      <c r="B66" s="65">
        <v>62</v>
      </c>
      <c r="C66" s="65">
        <v>5</v>
      </c>
      <c r="D66" s="65">
        <v>33</v>
      </c>
      <c r="E66" s="65">
        <v>1647</v>
      </c>
      <c r="F66" s="66">
        <v>2.886574074074074E-2</v>
      </c>
      <c r="G66" s="67" t="s">
        <v>390</v>
      </c>
      <c r="H66" s="67" t="s">
        <v>391</v>
      </c>
      <c r="I66" s="65" t="s">
        <v>363</v>
      </c>
      <c r="J66" s="65" t="s">
        <v>24</v>
      </c>
      <c r="K66" s="65">
        <v>2</v>
      </c>
      <c r="L66" s="65" t="s">
        <v>27</v>
      </c>
      <c r="M66" s="6">
        <f>$B66</f>
        <v>62</v>
      </c>
      <c r="N66" s="6"/>
      <c r="O66" s="6"/>
      <c r="P66" s="6"/>
      <c r="Q66" s="6"/>
      <c r="R66" s="6"/>
      <c r="S66" s="6"/>
      <c r="U66" s="6">
        <f>$D66</f>
        <v>33</v>
      </c>
      <c r="V66" s="6"/>
      <c r="W66" s="6"/>
      <c r="X66" s="6"/>
      <c r="Y66" s="6"/>
      <c r="Z66" s="6"/>
      <c r="AA66" s="6"/>
    </row>
    <row r="67" spans="1:27" ht="15" customHeight="1" x14ac:dyDescent="0.3">
      <c r="A67" s="65">
        <v>67</v>
      </c>
      <c r="B67" s="65">
        <v>63</v>
      </c>
      <c r="C67" s="65"/>
      <c r="D67" s="65"/>
      <c r="E67" s="65">
        <v>495</v>
      </c>
      <c r="F67" s="66">
        <v>2.8888888888888891E-2</v>
      </c>
      <c r="G67" s="67" t="s">
        <v>263</v>
      </c>
      <c r="H67" s="67" t="s">
        <v>295</v>
      </c>
      <c r="I67" s="65" t="s">
        <v>66</v>
      </c>
      <c r="J67" s="65" t="s">
        <v>59</v>
      </c>
      <c r="K67" s="65">
        <v>2</v>
      </c>
      <c r="L67" s="65" t="s">
        <v>27</v>
      </c>
      <c r="M67" s="6"/>
      <c r="N67" s="6"/>
      <c r="O67" s="6"/>
      <c r="P67" s="6"/>
      <c r="Q67" s="6"/>
      <c r="R67" s="6">
        <f>$B67</f>
        <v>63</v>
      </c>
      <c r="S67" s="6"/>
      <c r="U67" s="6"/>
      <c r="V67" s="6"/>
      <c r="W67" s="6"/>
      <c r="X67" s="6"/>
      <c r="Y67" s="6"/>
      <c r="Z67" s="6"/>
      <c r="AA67" s="6"/>
    </row>
    <row r="68" spans="1:27" ht="15" customHeight="1" x14ac:dyDescent="0.3">
      <c r="A68" s="65">
        <v>68</v>
      </c>
      <c r="B68" s="65">
        <v>64</v>
      </c>
      <c r="C68" s="65"/>
      <c r="D68" s="65"/>
      <c r="E68" s="65">
        <v>1660</v>
      </c>
      <c r="F68" s="66">
        <v>2.8900462962962961E-2</v>
      </c>
      <c r="G68" s="67" t="s">
        <v>288</v>
      </c>
      <c r="H68" s="67" t="s">
        <v>304</v>
      </c>
      <c r="I68" s="65" t="s">
        <v>66</v>
      </c>
      <c r="J68" s="65" t="s">
        <v>24</v>
      </c>
      <c r="K68" s="65">
        <v>2</v>
      </c>
      <c r="L68" s="65" t="s">
        <v>27</v>
      </c>
      <c r="M68" s="6">
        <f>$B68</f>
        <v>64</v>
      </c>
      <c r="N68" s="6"/>
      <c r="O68" s="6"/>
      <c r="P68" s="6"/>
      <c r="Q68" s="6"/>
      <c r="R68" s="6"/>
      <c r="S68" s="6"/>
      <c r="U68" s="6"/>
      <c r="V68" s="6"/>
      <c r="W68" s="6"/>
      <c r="X68" s="6"/>
      <c r="Y68" s="6"/>
      <c r="Z68" s="6"/>
      <c r="AA68" s="6"/>
    </row>
    <row r="69" spans="1:27" ht="15" customHeight="1" x14ac:dyDescent="0.3">
      <c r="A69" s="65">
        <v>70</v>
      </c>
      <c r="B69" s="65">
        <v>65</v>
      </c>
      <c r="C69" s="65">
        <v>6</v>
      </c>
      <c r="D69" s="65">
        <v>34</v>
      </c>
      <c r="E69" s="65">
        <v>1670</v>
      </c>
      <c r="F69" s="66">
        <v>2.9016203703703704E-2</v>
      </c>
      <c r="G69" s="67" t="s">
        <v>285</v>
      </c>
      <c r="H69" s="67" t="s">
        <v>392</v>
      </c>
      <c r="I69" s="65" t="s">
        <v>363</v>
      </c>
      <c r="J69" s="65" t="s">
        <v>24</v>
      </c>
      <c r="K69" s="65">
        <v>2</v>
      </c>
      <c r="L69" s="65" t="s">
        <v>27</v>
      </c>
      <c r="M69" s="6">
        <f>$B69</f>
        <v>65</v>
      </c>
      <c r="N69" s="6"/>
      <c r="O69" s="6"/>
      <c r="P69" s="6"/>
      <c r="Q69" s="6"/>
      <c r="R69" s="6"/>
      <c r="S69" s="6"/>
      <c r="U69" s="6">
        <f>$D69</f>
        <v>34</v>
      </c>
      <c r="V69" s="6"/>
      <c r="W69" s="6"/>
      <c r="X69" s="6"/>
      <c r="Y69" s="6"/>
      <c r="Z69" s="6"/>
      <c r="AA69" s="6"/>
    </row>
    <row r="70" spans="1:27" ht="15" customHeight="1" x14ac:dyDescent="0.3">
      <c r="A70" s="65">
        <v>71</v>
      </c>
      <c r="B70" s="65">
        <v>66</v>
      </c>
      <c r="C70" s="65"/>
      <c r="D70" s="65"/>
      <c r="E70" s="65">
        <v>797</v>
      </c>
      <c r="F70" s="66">
        <v>2.9039351851851851E-2</v>
      </c>
      <c r="G70" s="67" t="s">
        <v>305</v>
      </c>
      <c r="H70" s="67" t="s">
        <v>306</v>
      </c>
      <c r="I70" s="65" t="s">
        <v>66</v>
      </c>
      <c r="J70" s="65" t="s">
        <v>63</v>
      </c>
      <c r="K70" s="65">
        <v>2</v>
      </c>
      <c r="L70" s="65" t="s">
        <v>27</v>
      </c>
      <c r="M70" s="6"/>
      <c r="N70" s="6"/>
      <c r="O70" s="6">
        <f>$B70</f>
        <v>66</v>
      </c>
      <c r="P70" s="6"/>
      <c r="Q70" s="6"/>
      <c r="R70" s="6"/>
      <c r="S70" s="6"/>
      <c r="U70" s="6"/>
      <c r="V70" s="6"/>
      <c r="W70" s="6"/>
      <c r="X70" s="6"/>
      <c r="Y70" s="6"/>
      <c r="Z70" s="6"/>
      <c r="AA70" s="6"/>
    </row>
    <row r="71" spans="1:27" ht="15" customHeight="1" x14ac:dyDescent="0.3">
      <c r="A71" s="65">
        <v>72</v>
      </c>
      <c r="B71" s="65">
        <v>67</v>
      </c>
      <c r="C71" s="65">
        <v>7</v>
      </c>
      <c r="D71" s="65">
        <v>35</v>
      </c>
      <c r="E71" s="65">
        <v>776</v>
      </c>
      <c r="F71" s="66">
        <v>2.9062499999999998E-2</v>
      </c>
      <c r="G71" s="67" t="s">
        <v>313</v>
      </c>
      <c r="H71" s="67" t="s">
        <v>393</v>
      </c>
      <c r="I71" s="65" t="s">
        <v>363</v>
      </c>
      <c r="J71" s="65" t="s">
        <v>63</v>
      </c>
      <c r="K71" s="65">
        <v>2</v>
      </c>
      <c r="L71" s="65" t="s">
        <v>27</v>
      </c>
      <c r="M71" s="6"/>
      <c r="N71" s="6"/>
      <c r="O71" s="6">
        <f>$B71</f>
        <v>67</v>
      </c>
      <c r="P71" s="6"/>
      <c r="Q71" s="6"/>
      <c r="R71" s="6"/>
      <c r="S71" s="6"/>
      <c r="U71" s="6"/>
      <c r="V71" s="6"/>
      <c r="W71" s="6">
        <f>$D71</f>
        <v>35</v>
      </c>
      <c r="X71" s="6"/>
      <c r="Y71" s="6"/>
      <c r="Z71" s="6"/>
      <c r="AA71" s="6"/>
    </row>
    <row r="72" spans="1:27" ht="15" customHeight="1" x14ac:dyDescent="0.3">
      <c r="A72" s="65">
        <v>73</v>
      </c>
      <c r="B72" s="65">
        <v>68</v>
      </c>
      <c r="C72" s="65"/>
      <c r="D72" s="65"/>
      <c r="E72" s="65">
        <v>1005</v>
      </c>
      <c r="F72" s="66">
        <v>2.9131944444444443E-2</v>
      </c>
      <c r="G72" s="67" t="s">
        <v>261</v>
      </c>
      <c r="H72" s="67" t="s">
        <v>307</v>
      </c>
      <c r="I72" s="65" t="s">
        <v>66</v>
      </c>
      <c r="J72" s="65" t="s">
        <v>42</v>
      </c>
      <c r="K72" s="65">
        <v>2</v>
      </c>
      <c r="L72" s="65" t="s">
        <v>27</v>
      </c>
      <c r="M72" s="6"/>
      <c r="N72" s="6"/>
      <c r="O72" s="6"/>
      <c r="P72" s="6"/>
      <c r="Q72" s="6"/>
      <c r="R72" s="6"/>
      <c r="S72" s="6">
        <f>$B72</f>
        <v>68</v>
      </c>
      <c r="U72" s="6"/>
      <c r="V72" s="6"/>
      <c r="W72" s="6"/>
      <c r="X72" s="6"/>
      <c r="Y72" s="6"/>
      <c r="Z72" s="6"/>
      <c r="AA72" s="6"/>
    </row>
    <row r="73" spans="1:27" ht="15" customHeight="1" x14ac:dyDescent="0.3">
      <c r="A73" s="65">
        <v>74</v>
      </c>
      <c r="B73" s="65">
        <v>69</v>
      </c>
      <c r="C73" s="65">
        <v>8</v>
      </c>
      <c r="D73" s="65">
        <v>36</v>
      </c>
      <c r="E73" s="65">
        <v>1062</v>
      </c>
      <c r="F73" s="66">
        <v>2.9178240740740744E-2</v>
      </c>
      <c r="G73" s="67" t="s">
        <v>420</v>
      </c>
      <c r="H73" s="67" t="s">
        <v>487</v>
      </c>
      <c r="I73" s="65" t="s">
        <v>363</v>
      </c>
      <c r="J73" s="65" t="s">
        <v>42</v>
      </c>
      <c r="K73" s="65">
        <v>2</v>
      </c>
      <c r="L73" s="65" t="s">
        <v>27</v>
      </c>
      <c r="M73" s="6"/>
      <c r="N73" s="6"/>
      <c r="O73" s="6"/>
      <c r="P73" s="6"/>
      <c r="Q73" s="6"/>
      <c r="R73" s="6"/>
      <c r="S73" s="6">
        <f>$B73</f>
        <v>69</v>
      </c>
      <c r="U73" s="6"/>
      <c r="V73" s="6"/>
      <c r="W73" s="6"/>
      <c r="X73" s="6"/>
      <c r="Y73" s="6"/>
      <c r="Z73" s="6"/>
      <c r="AA73" s="6">
        <f>$D73</f>
        <v>36</v>
      </c>
    </row>
    <row r="74" spans="1:27" ht="15" customHeight="1" x14ac:dyDescent="0.3">
      <c r="A74" s="65">
        <v>76</v>
      </c>
      <c r="B74" s="65">
        <v>70</v>
      </c>
      <c r="C74" s="65"/>
      <c r="D74" s="65"/>
      <c r="E74" s="65">
        <v>1765</v>
      </c>
      <c r="F74" s="66">
        <v>2.9351851851851851E-2</v>
      </c>
      <c r="G74" s="67" t="s">
        <v>308</v>
      </c>
      <c r="H74" s="67" t="s">
        <v>247</v>
      </c>
      <c r="I74" s="65" t="s">
        <v>66</v>
      </c>
      <c r="J74" s="65" t="s">
        <v>19</v>
      </c>
      <c r="K74" s="65">
        <v>2</v>
      </c>
      <c r="L74" s="65" t="s">
        <v>27</v>
      </c>
      <c r="M74" s="6"/>
      <c r="N74" s="6"/>
      <c r="O74" s="6"/>
      <c r="P74" s="6"/>
      <c r="Q74" s="6">
        <f>$B74</f>
        <v>70</v>
      </c>
      <c r="R74" s="6"/>
      <c r="S74" s="6"/>
      <c r="U74" s="6"/>
      <c r="V74" s="6"/>
      <c r="W74" s="6"/>
      <c r="X74" s="6"/>
      <c r="Y74" s="6"/>
      <c r="Z74" s="6"/>
      <c r="AA74" s="6"/>
    </row>
    <row r="75" spans="1:27" ht="15" customHeight="1" x14ac:dyDescent="0.3">
      <c r="A75" s="65">
        <v>77</v>
      </c>
      <c r="B75" s="65">
        <v>71</v>
      </c>
      <c r="C75" s="65">
        <v>27</v>
      </c>
      <c r="D75" s="65">
        <v>37</v>
      </c>
      <c r="E75" s="65">
        <v>1766</v>
      </c>
      <c r="F75" s="66">
        <v>2.9386574074074075E-2</v>
      </c>
      <c r="G75" s="67" t="s">
        <v>285</v>
      </c>
      <c r="H75" s="67" t="s">
        <v>394</v>
      </c>
      <c r="I75" s="65" t="s">
        <v>344</v>
      </c>
      <c r="J75" s="65" t="s">
        <v>19</v>
      </c>
      <c r="K75" s="65">
        <v>2</v>
      </c>
      <c r="L75" s="65" t="s">
        <v>27</v>
      </c>
      <c r="M75" s="6"/>
      <c r="N75" s="6"/>
      <c r="O75" s="6"/>
      <c r="P75" s="6"/>
      <c r="Q75" s="6">
        <f>$B75</f>
        <v>71</v>
      </c>
      <c r="R75" s="6"/>
      <c r="S75" s="6"/>
      <c r="U75" s="6"/>
      <c r="V75" s="6"/>
      <c r="W75" s="6"/>
      <c r="X75" s="6"/>
      <c r="Y75" s="6">
        <f>$D75</f>
        <v>37</v>
      </c>
      <c r="Z75" s="6"/>
      <c r="AA75" s="6"/>
    </row>
    <row r="76" spans="1:27" ht="15" customHeight="1" x14ac:dyDescent="0.3">
      <c r="A76" s="65">
        <v>78</v>
      </c>
      <c r="B76" s="65">
        <v>72</v>
      </c>
      <c r="C76" s="65">
        <v>9</v>
      </c>
      <c r="D76" s="65">
        <v>38</v>
      </c>
      <c r="E76" s="65">
        <v>1646</v>
      </c>
      <c r="F76" s="66">
        <v>2.9398148148148149E-2</v>
      </c>
      <c r="G76" s="67" t="s">
        <v>395</v>
      </c>
      <c r="H76" s="67" t="s">
        <v>203</v>
      </c>
      <c r="I76" s="65" t="s">
        <v>363</v>
      </c>
      <c r="J76" s="65" t="s">
        <v>24</v>
      </c>
      <c r="K76" s="65">
        <v>2</v>
      </c>
      <c r="L76" s="65" t="s">
        <v>27</v>
      </c>
      <c r="M76" s="6">
        <f>$B76</f>
        <v>72</v>
      </c>
      <c r="N76" s="6"/>
      <c r="O76" s="6"/>
      <c r="P76" s="6"/>
      <c r="Q76" s="6"/>
      <c r="R76" s="6"/>
      <c r="S76" s="6"/>
      <c r="U76" s="6">
        <f>$D76</f>
        <v>38</v>
      </c>
      <c r="V76" s="6"/>
      <c r="W76" s="6"/>
      <c r="X76" s="6"/>
      <c r="Y76" s="6"/>
      <c r="Z76" s="6"/>
      <c r="AA76" s="6"/>
    </row>
    <row r="77" spans="1:27" ht="15" customHeight="1" x14ac:dyDescent="0.3">
      <c r="A77" s="65">
        <v>79</v>
      </c>
      <c r="B77" s="65">
        <v>73</v>
      </c>
      <c r="C77" s="65"/>
      <c r="D77" s="65"/>
      <c r="E77" s="65">
        <v>1753</v>
      </c>
      <c r="F77" s="66">
        <v>2.9490740740740741E-2</v>
      </c>
      <c r="G77" s="67" t="s">
        <v>309</v>
      </c>
      <c r="H77" s="67" t="s">
        <v>310</v>
      </c>
      <c r="I77" s="65" t="s">
        <v>66</v>
      </c>
      <c r="J77" s="65" t="s">
        <v>19</v>
      </c>
      <c r="K77" s="65">
        <v>2</v>
      </c>
      <c r="L77" s="65" t="s">
        <v>27</v>
      </c>
      <c r="M77" s="6"/>
      <c r="N77" s="6"/>
      <c r="O77" s="6"/>
      <c r="P77" s="6"/>
      <c r="Q77" s="6">
        <f>$B77</f>
        <v>73</v>
      </c>
      <c r="R77" s="6"/>
      <c r="S77" s="6"/>
      <c r="U77" s="6"/>
      <c r="V77" s="6"/>
      <c r="W77" s="6"/>
      <c r="X77" s="6"/>
      <c r="Y77" s="6"/>
      <c r="Z77" s="6"/>
      <c r="AA77" s="6"/>
    </row>
    <row r="78" spans="1:27" ht="15" customHeight="1" x14ac:dyDescent="0.3">
      <c r="A78" s="65">
        <v>80</v>
      </c>
      <c r="B78" s="65">
        <v>74</v>
      </c>
      <c r="C78" s="65"/>
      <c r="D78" s="65"/>
      <c r="E78" s="65">
        <v>1355</v>
      </c>
      <c r="F78" s="66">
        <v>2.9513888888888888E-2</v>
      </c>
      <c r="G78" s="67" t="s">
        <v>311</v>
      </c>
      <c r="H78" s="67" t="s">
        <v>312</v>
      </c>
      <c r="I78" s="65" t="s">
        <v>66</v>
      </c>
      <c r="J78" s="65" t="s">
        <v>18</v>
      </c>
      <c r="K78" s="65">
        <v>2</v>
      </c>
      <c r="L78" s="65" t="s">
        <v>27</v>
      </c>
      <c r="M78" s="6"/>
      <c r="N78" s="6">
        <f>$B78</f>
        <v>74</v>
      </c>
      <c r="O78" s="6"/>
      <c r="P78" s="6"/>
      <c r="Q78" s="6"/>
      <c r="R78" s="6"/>
      <c r="S78" s="6"/>
      <c r="U78" s="6"/>
      <c r="V78" s="6"/>
      <c r="W78" s="6"/>
      <c r="X78" s="6"/>
      <c r="Y78" s="6"/>
      <c r="Z78" s="6"/>
      <c r="AA78" s="6"/>
    </row>
    <row r="79" spans="1:27" ht="15" customHeight="1" x14ac:dyDescent="0.3">
      <c r="A79" s="65">
        <v>81</v>
      </c>
      <c r="B79" s="65">
        <v>75</v>
      </c>
      <c r="C79" s="65">
        <v>28</v>
      </c>
      <c r="D79" s="65">
        <v>39</v>
      </c>
      <c r="E79" s="65">
        <v>770</v>
      </c>
      <c r="F79" s="66">
        <v>2.9537037037037035E-2</v>
      </c>
      <c r="G79" s="67" t="s">
        <v>261</v>
      </c>
      <c r="H79" s="67" t="s">
        <v>396</v>
      </c>
      <c r="I79" s="65" t="s">
        <v>344</v>
      </c>
      <c r="J79" s="65" t="s">
        <v>63</v>
      </c>
      <c r="K79" s="65">
        <v>2</v>
      </c>
      <c r="L79" s="65" t="s">
        <v>27</v>
      </c>
      <c r="M79" s="6"/>
      <c r="N79" s="6"/>
      <c r="O79" s="6">
        <f>$B79</f>
        <v>75</v>
      </c>
      <c r="P79" s="6"/>
      <c r="Q79" s="6"/>
      <c r="R79" s="6"/>
      <c r="S79" s="6"/>
      <c r="U79" s="6"/>
      <c r="V79" s="6"/>
      <c r="W79" s="6">
        <f>$D79</f>
        <v>39</v>
      </c>
      <c r="X79" s="6"/>
      <c r="Y79" s="6"/>
      <c r="Z79" s="6"/>
      <c r="AA79" s="6"/>
    </row>
    <row r="80" spans="1:27" ht="15" customHeight="1" x14ac:dyDescent="0.3">
      <c r="A80" s="65">
        <v>82</v>
      </c>
      <c r="B80" s="65">
        <v>76</v>
      </c>
      <c r="C80" s="65"/>
      <c r="D80" s="65"/>
      <c r="E80" s="65">
        <v>1764</v>
      </c>
      <c r="F80" s="66">
        <v>2.9571759259259259E-2</v>
      </c>
      <c r="G80" s="67" t="s">
        <v>367</v>
      </c>
      <c r="H80" s="67" t="s">
        <v>536</v>
      </c>
      <c r="I80" s="65" t="s">
        <v>66</v>
      </c>
      <c r="J80" s="65" t="s">
        <v>19</v>
      </c>
      <c r="K80" s="65">
        <v>2</v>
      </c>
      <c r="L80" s="65" t="s">
        <v>27</v>
      </c>
      <c r="M80" s="6"/>
      <c r="N80" s="6"/>
      <c r="O80" s="6"/>
      <c r="P80" s="6"/>
      <c r="Q80" s="6">
        <f>$B80</f>
        <v>76</v>
      </c>
      <c r="R80" s="6"/>
      <c r="S80" s="6"/>
      <c r="U80" s="6"/>
      <c r="V80" s="6"/>
      <c r="W80" s="6"/>
      <c r="X80" s="6"/>
      <c r="Y80" s="6"/>
      <c r="Z80" s="6"/>
      <c r="AA80" s="6"/>
    </row>
    <row r="81" spans="1:27" ht="15" customHeight="1" x14ac:dyDescent="0.3">
      <c r="A81" s="65">
        <v>84</v>
      </c>
      <c r="B81" s="65">
        <v>77</v>
      </c>
      <c r="C81" s="65">
        <v>1</v>
      </c>
      <c r="D81" s="65"/>
      <c r="E81" s="65">
        <v>1758</v>
      </c>
      <c r="F81" s="66">
        <v>2.9687499999999999E-2</v>
      </c>
      <c r="G81" s="67" t="s">
        <v>341</v>
      </c>
      <c r="H81" s="67" t="s">
        <v>335</v>
      </c>
      <c r="I81" s="65" t="s">
        <v>342</v>
      </c>
      <c r="J81" s="65" t="s">
        <v>19</v>
      </c>
      <c r="K81" s="65">
        <v>2</v>
      </c>
      <c r="L81" s="65" t="s">
        <v>27</v>
      </c>
      <c r="M81" s="6"/>
      <c r="N81" s="6"/>
      <c r="O81" s="6"/>
      <c r="P81" s="6"/>
      <c r="Q81" s="6">
        <f>$B81</f>
        <v>77</v>
      </c>
      <c r="R81" s="6"/>
      <c r="S81" s="6"/>
      <c r="U81" s="6"/>
      <c r="V81" s="6"/>
      <c r="W81" s="6"/>
      <c r="X81" s="6"/>
      <c r="Y81" s="6"/>
      <c r="Z81" s="6"/>
      <c r="AA81" s="6"/>
    </row>
    <row r="82" spans="1:27" ht="15" customHeight="1" x14ac:dyDescent="0.3">
      <c r="A82" s="65">
        <v>85</v>
      </c>
      <c r="B82" s="65">
        <v>78</v>
      </c>
      <c r="C82" s="65">
        <v>29</v>
      </c>
      <c r="D82" s="65">
        <v>40</v>
      </c>
      <c r="E82" s="65">
        <v>1039</v>
      </c>
      <c r="F82" s="66">
        <v>2.9722222222222223E-2</v>
      </c>
      <c r="G82" s="67" t="s">
        <v>379</v>
      </c>
      <c r="H82" s="67" t="s">
        <v>397</v>
      </c>
      <c r="I82" s="65" t="s">
        <v>344</v>
      </c>
      <c r="J82" s="65" t="s">
        <v>42</v>
      </c>
      <c r="K82" s="65">
        <v>2</v>
      </c>
      <c r="L82" s="65" t="s">
        <v>27</v>
      </c>
      <c r="M82" s="6"/>
      <c r="N82" s="6"/>
      <c r="O82" s="6"/>
      <c r="P82" s="6"/>
      <c r="Q82" s="6"/>
      <c r="R82" s="6"/>
      <c r="S82" s="6">
        <f>$B82</f>
        <v>78</v>
      </c>
      <c r="U82" s="6"/>
      <c r="V82" s="6"/>
      <c r="W82" s="6"/>
      <c r="X82" s="6"/>
      <c r="Y82" s="6"/>
      <c r="Z82" s="6"/>
      <c r="AA82" s="6">
        <f>$D82</f>
        <v>40</v>
      </c>
    </row>
    <row r="83" spans="1:27" ht="15" customHeight="1" x14ac:dyDescent="0.3">
      <c r="A83" s="65">
        <v>86</v>
      </c>
      <c r="B83" s="65">
        <v>79</v>
      </c>
      <c r="C83" s="65">
        <v>10</v>
      </c>
      <c r="D83" s="65">
        <v>41</v>
      </c>
      <c r="E83" s="65">
        <v>766</v>
      </c>
      <c r="F83" s="66">
        <v>2.9803240740740741E-2</v>
      </c>
      <c r="G83" s="67" t="s">
        <v>398</v>
      </c>
      <c r="H83" s="67" t="s">
        <v>208</v>
      </c>
      <c r="I83" s="65" t="s">
        <v>363</v>
      </c>
      <c r="J83" s="65" t="s">
        <v>63</v>
      </c>
      <c r="K83" s="65">
        <v>2</v>
      </c>
      <c r="L83" s="65" t="s">
        <v>27</v>
      </c>
      <c r="M83" s="6"/>
      <c r="N83" s="6"/>
      <c r="O83" s="6">
        <f>$B83</f>
        <v>79</v>
      </c>
      <c r="P83" s="6"/>
      <c r="Q83" s="6"/>
      <c r="R83" s="6"/>
      <c r="S83" s="6"/>
      <c r="U83" s="6"/>
      <c r="V83" s="6"/>
      <c r="W83" s="6">
        <f>$D83</f>
        <v>41</v>
      </c>
      <c r="X83" s="6"/>
      <c r="Y83" s="6"/>
      <c r="Z83" s="6"/>
      <c r="AA83" s="6"/>
    </row>
    <row r="84" spans="1:27" ht="15" customHeight="1" x14ac:dyDescent="0.3">
      <c r="A84" s="65">
        <v>87</v>
      </c>
      <c r="B84" s="65">
        <v>80</v>
      </c>
      <c r="C84" s="65">
        <v>30</v>
      </c>
      <c r="D84" s="65">
        <v>42</v>
      </c>
      <c r="E84" s="65">
        <v>840</v>
      </c>
      <c r="F84" s="66">
        <v>2.9849537037037036E-2</v>
      </c>
      <c r="G84" s="67" t="s">
        <v>367</v>
      </c>
      <c r="H84" s="67" t="s">
        <v>399</v>
      </c>
      <c r="I84" s="65" t="s">
        <v>344</v>
      </c>
      <c r="J84" s="65" t="s">
        <v>63</v>
      </c>
      <c r="K84" s="65">
        <v>2</v>
      </c>
      <c r="L84" s="65" t="s">
        <v>27</v>
      </c>
      <c r="M84" s="6"/>
      <c r="N84" s="6"/>
      <c r="O84" s="6">
        <f>$B84</f>
        <v>80</v>
      </c>
      <c r="P84" s="6"/>
      <c r="Q84" s="6"/>
      <c r="R84" s="6"/>
      <c r="S84" s="6"/>
      <c r="U84" s="6"/>
      <c r="V84" s="6"/>
      <c r="W84" s="6">
        <f>$D84</f>
        <v>42</v>
      </c>
      <c r="X84" s="6"/>
      <c r="Y84" s="6"/>
      <c r="Z84" s="6"/>
      <c r="AA84" s="6"/>
    </row>
    <row r="85" spans="1:27" ht="15" customHeight="1" x14ac:dyDescent="0.3">
      <c r="A85" s="65">
        <v>88</v>
      </c>
      <c r="B85" s="65">
        <v>81</v>
      </c>
      <c r="C85" s="65">
        <v>31</v>
      </c>
      <c r="D85" s="65">
        <v>43</v>
      </c>
      <c r="E85" s="65">
        <v>1110</v>
      </c>
      <c r="F85" s="66">
        <v>2.988425925925926E-2</v>
      </c>
      <c r="G85" s="67" t="s">
        <v>400</v>
      </c>
      <c r="H85" s="67" t="s">
        <v>401</v>
      </c>
      <c r="I85" s="65" t="s">
        <v>344</v>
      </c>
      <c r="J85" s="65" t="s">
        <v>41</v>
      </c>
      <c r="K85" s="65">
        <v>2</v>
      </c>
      <c r="L85" s="65" t="s">
        <v>27</v>
      </c>
      <c r="M85" s="6"/>
      <c r="N85" s="6"/>
      <c r="O85" s="6"/>
      <c r="P85" s="6">
        <f>$B85</f>
        <v>81</v>
      </c>
      <c r="Q85" s="6"/>
      <c r="R85" s="6"/>
      <c r="S85" s="6"/>
      <c r="U85" s="6"/>
      <c r="V85" s="6"/>
      <c r="W85" s="6"/>
      <c r="X85" s="6">
        <f>$D85</f>
        <v>43</v>
      </c>
      <c r="Y85" s="6"/>
      <c r="Z85" s="6"/>
      <c r="AA85" s="6"/>
    </row>
    <row r="86" spans="1:27" ht="15" customHeight="1" x14ac:dyDescent="0.3">
      <c r="A86" s="65">
        <v>89</v>
      </c>
      <c r="B86" s="65">
        <v>82</v>
      </c>
      <c r="C86" s="65">
        <v>11</v>
      </c>
      <c r="D86" s="65">
        <v>44</v>
      </c>
      <c r="E86" s="65">
        <v>1742</v>
      </c>
      <c r="F86" s="66">
        <v>2.9942129629629628E-2</v>
      </c>
      <c r="G86" s="67" t="s">
        <v>387</v>
      </c>
      <c r="H86" s="67" t="s">
        <v>402</v>
      </c>
      <c r="I86" s="65" t="s">
        <v>363</v>
      </c>
      <c r="J86" s="65" t="s">
        <v>19</v>
      </c>
      <c r="K86" s="65">
        <v>2</v>
      </c>
      <c r="L86" s="65" t="s">
        <v>27</v>
      </c>
      <c r="M86" s="6"/>
      <c r="N86" s="6"/>
      <c r="O86" s="6"/>
      <c r="P86" s="6"/>
      <c r="Q86" s="6">
        <f>$B86</f>
        <v>82</v>
      </c>
      <c r="R86" s="6"/>
      <c r="S86" s="6"/>
      <c r="U86" s="6"/>
      <c r="V86" s="6"/>
      <c r="W86" s="6"/>
      <c r="X86" s="6"/>
      <c r="Y86" s="6">
        <f>$D86</f>
        <v>44</v>
      </c>
      <c r="Z86" s="6"/>
      <c r="AA86" s="6"/>
    </row>
    <row r="87" spans="1:27" ht="15" customHeight="1" x14ac:dyDescent="0.3">
      <c r="A87" s="65">
        <v>91</v>
      </c>
      <c r="B87" s="65">
        <v>83</v>
      </c>
      <c r="C87" s="65"/>
      <c r="D87" s="65"/>
      <c r="E87" s="65">
        <v>1152</v>
      </c>
      <c r="F87" s="66">
        <v>3.0138888888888889E-2</v>
      </c>
      <c r="G87" s="67" t="s">
        <v>313</v>
      </c>
      <c r="H87" s="67" t="s">
        <v>314</v>
      </c>
      <c r="I87" s="65" t="s">
        <v>66</v>
      </c>
      <c r="J87" s="65" t="s">
        <v>41</v>
      </c>
      <c r="K87" s="65">
        <v>2</v>
      </c>
      <c r="L87" s="65" t="s">
        <v>27</v>
      </c>
      <c r="M87" s="6"/>
      <c r="N87" s="6"/>
      <c r="O87" s="6"/>
      <c r="P87" s="6">
        <f>$B87</f>
        <v>83</v>
      </c>
      <c r="Q87" s="6"/>
      <c r="R87" s="6"/>
      <c r="S87" s="6"/>
      <c r="U87" s="6"/>
      <c r="V87" s="6"/>
      <c r="W87" s="6"/>
      <c r="X87" s="6"/>
      <c r="Y87" s="6"/>
      <c r="Z87" s="6"/>
      <c r="AA87" s="6"/>
    </row>
    <row r="88" spans="1:27" ht="15" customHeight="1" x14ac:dyDescent="0.3">
      <c r="A88" s="65">
        <v>93</v>
      </c>
      <c r="B88" s="65">
        <v>84</v>
      </c>
      <c r="C88" s="65">
        <v>32</v>
      </c>
      <c r="D88" s="65">
        <v>45</v>
      </c>
      <c r="E88" s="65">
        <v>1128</v>
      </c>
      <c r="F88" s="66">
        <v>3.0162037037037036E-2</v>
      </c>
      <c r="G88" s="67" t="s">
        <v>403</v>
      </c>
      <c r="H88" s="67" t="s">
        <v>404</v>
      </c>
      <c r="I88" s="65" t="s">
        <v>344</v>
      </c>
      <c r="J88" s="65" t="s">
        <v>41</v>
      </c>
      <c r="K88" s="65">
        <v>2</v>
      </c>
      <c r="L88" s="65" t="s">
        <v>27</v>
      </c>
      <c r="M88" s="6"/>
      <c r="N88" s="6"/>
      <c r="O88" s="6"/>
      <c r="P88" s="6">
        <f>$B88</f>
        <v>84</v>
      </c>
      <c r="Q88" s="6"/>
      <c r="R88" s="6"/>
      <c r="S88" s="6"/>
      <c r="U88" s="6"/>
      <c r="V88" s="6"/>
      <c r="W88" s="6"/>
      <c r="X88" s="6">
        <f>$D88</f>
        <v>45</v>
      </c>
      <c r="Y88" s="6"/>
      <c r="Z88" s="6"/>
      <c r="AA88" s="6"/>
    </row>
    <row r="89" spans="1:27" ht="15" customHeight="1" x14ac:dyDescent="0.3">
      <c r="A89" s="65">
        <v>94</v>
      </c>
      <c r="B89" s="65">
        <v>85</v>
      </c>
      <c r="C89" s="65"/>
      <c r="D89" s="65"/>
      <c r="E89" s="65">
        <v>463</v>
      </c>
      <c r="F89" s="66">
        <v>3.0393518518518518E-2</v>
      </c>
      <c r="G89" s="67" t="s">
        <v>206</v>
      </c>
      <c r="H89" s="67" t="s">
        <v>315</v>
      </c>
      <c r="I89" s="65" t="s">
        <v>66</v>
      </c>
      <c r="J89" s="65" t="s">
        <v>59</v>
      </c>
      <c r="K89" s="65">
        <v>2</v>
      </c>
      <c r="L89" s="65" t="s">
        <v>27</v>
      </c>
      <c r="M89" s="6"/>
      <c r="N89" s="6"/>
      <c r="O89" s="6"/>
      <c r="P89" s="6"/>
      <c r="Q89" s="6"/>
      <c r="R89" s="6">
        <f>$B89</f>
        <v>85</v>
      </c>
      <c r="S89" s="6"/>
      <c r="U89" s="6"/>
      <c r="V89" s="6"/>
      <c r="W89" s="6"/>
      <c r="X89" s="6"/>
      <c r="Y89" s="6"/>
      <c r="Z89" s="6"/>
      <c r="AA89" s="6"/>
    </row>
    <row r="90" spans="1:27" ht="15" customHeight="1" x14ac:dyDescent="0.3">
      <c r="A90" s="65">
        <v>95</v>
      </c>
      <c r="B90" s="65">
        <v>86</v>
      </c>
      <c r="C90" s="65">
        <v>33</v>
      </c>
      <c r="D90" s="65">
        <v>46</v>
      </c>
      <c r="E90" s="65">
        <v>1047</v>
      </c>
      <c r="F90" s="66">
        <v>3.0439814814814815E-2</v>
      </c>
      <c r="G90" s="67" t="s">
        <v>405</v>
      </c>
      <c r="H90" s="67" t="s">
        <v>406</v>
      </c>
      <c r="I90" s="65" t="s">
        <v>344</v>
      </c>
      <c r="J90" s="65" t="s">
        <v>42</v>
      </c>
      <c r="K90" s="65">
        <v>2</v>
      </c>
      <c r="L90" s="65" t="s">
        <v>27</v>
      </c>
      <c r="M90" s="6"/>
      <c r="N90" s="6"/>
      <c r="O90" s="6"/>
      <c r="P90" s="6"/>
      <c r="Q90" s="6"/>
      <c r="R90" s="6"/>
      <c r="S90" s="6">
        <f>$B90</f>
        <v>86</v>
      </c>
      <c r="U90" s="6"/>
      <c r="V90" s="6"/>
      <c r="W90" s="6"/>
      <c r="X90" s="6"/>
      <c r="Y90" s="6"/>
      <c r="Z90" s="6"/>
      <c r="AA90" s="6">
        <f>$D90</f>
        <v>46</v>
      </c>
    </row>
    <row r="91" spans="1:27" ht="15" customHeight="1" x14ac:dyDescent="0.3">
      <c r="A91" s="65">
        <v>97</v>
      </c>
      <c r="B91" s="65">
        <v>87</v>
      </c>
      <c r="C91" s="65">
        <v>34</v>
      </c>
      <c r="D91" s="65">
        <v>47</v>
      </c>
      <c r="E91" s="65">
        <v>1118</v>
      </c>
      <c r="F91" s="66">
        <v>3.0567129629629632E-2</v>
      </c>
      <c r="G91" s="67" t="s">
        <v>206</v>
      </c>
      <c r="H91" s="67" t="s">
        <v>407</v>
      </c>
      <c r="I91" s="65" t="s">
        <v>344</v>
      </c>
      <c r="J91" s="65" t="s">
        <v>41</v>
      </c>
      <c r="K91" s="65">
        <v>2</v>
      </c>
      <c r="L91" s="65" t="s">
        <v>27</v>
      </c>
      <c r="M91" s="6"/>
      <c r="N91" s="6"/>
      <c r="O91" s="6"/>
      <c r="P91" s="6">
        <f>$B91</f>
        <v>87</v>
      </c>
      <c r="Q91" s="6"/>
      <c r="R91" s="6"/>
      <c r="S91" s="6"/>
      <c r="U91" s="6"/>
      <c r="V91" s="6"/>
      <c r="W91" s="6"/>
      <c r="X91" s="6">
        <f>$D91</f>
        <v>47</v>
      </c>
      <c r="Y91" s="6"/>
      <c r="Z91" s="6"/>
      <c r="AA91" s="6"/>
    </row>
    <row r="92" spans="1:27" ht="15" customHeight="1" x14ac:dyDescent="0.3">
      <c r="A92" s="65">
        <v>98</v>
      </c>
      <c r="B92" s="65">
        <v>88</v>
      </c>
      <c r="C92" s="65">
        <v>12</v>
      </c>
      <c r="D92" s="65">
        <v>48</v>
      </c>
      <c r="E92" s="65">
        <v>1142</v>
      </c>
      <c r="F92" s="66">
        <v>3.0578703703703702E-2</v>
      </c>
      <c r="G92" s="67" t="s">
        <v>408</v>
      </c>
      <c r="H92" s="67" t="s">
        <v>409</v>
      </c>
      <c r="I92" s="65" t="s">
        <v>363</v>
      </c>
      <c r="J92" s="65" t="s">
        <v>41</v>
      </c>
      <c r="K92" s="65">
        <v>2</v>
      </c>
      <c r="L92" s="65" t="s">
        <v>27</v>
      </c>
      <c r="M92" s="6"/>
      <c r="N92" s="6"/>
      <c r="O92" s="6"/>
      <c r="P92" s="6">
        <f>$B92</f>
        <v>88</v>
      </c>
      <c r="Q92" s="6"/>
      <c r="R92" s="6"/>
      <c r="S92" s="6"/>
      <c r="U92" s="6"/>
      <c r="V92" s="6"/>
      <c r="W92" s="6"/>
      <c r="X92" s="6">
        <f>$D92</f>
        <v>48</v>
      </c>
      <c r="Y92" s="6"/>
      <c r="Z92" s="6"/>
      <c r="AA92" s="6"/>
    </row>
    <row r="93" spans="1:27" ht="15" customHeight="1" x14ac:dyDescent="0.3">
      <c r="A93" s="65">
        <v>99</v>
      </c>
      <c r="B93" s="65">
        <v>89</v>
      </c>
      <c r="C93" s="65">
        <v>35</v>
      </c>
      <c r="D93" s="65">
        <v>49</v>
      </c>
      <c r="E93" s="65">
        <v>1644</v>
      </c>
      <c r="F93" s="66">
        <v>3.0717592592592591E-2</v>
      </c>
      <c r="G93" s="67" t="s">
        <v>67</v>
      </c>
      <c r="H93" s="67" t="s">
        <v>410</v>
      </c>
      <c r="I93" s="65" t="s">
        <v>344</v>
      </c>
      <c r="J93" s="65" t="s">
        <v>24</v>
      </c>
      <c r="K93" s="65">
        <v>2</v>
      </c>
      <c r="L93" s="65" t="s">
        <v>27</v>
      </c>
      <c r="M93" s="6">
        <f>$B93</f>
        <v>89</v>
      </c>
      <c r="N93" s="6"/>
      <c r="O93" s="6"/>
      <c r="P93" s="6"/>
      <c r="Q93" s="6"/>
      <c r="R93" s="6"/>
      <c r="S93" s="6"/>
      <c r="U93" s="6">
        <f>$D93</f>
        <v>49</v>
      </c>
      <c r="V93" s="6"/>
      <c r="W93" s="6"/>
      <c r="X93" s="6"/>
      <c r="Y93" s="6"/>
      <c r="Z93" s="6"/>
      <c r="AA93" s="6"/>
    </row>
    <row r="94" spans="1:27" ht="15" customHeight="1" x14ac:dyDescent="0.3">
      <c r="A94" s="65">
        <v>100</v>
      </c>
      <c r="B94" s="65">
        <v>90</v>
      </c>
      <c r="C94" s="65"/>
      <c r="D94" s="65"/>
      <c r="E94" s="65">
        <v>836</v>
      </c>
      <c r="F94" s="66">
        <v>3.078703703703704E-2</v>
      </c>
      <c r="G94" s="67" t="s">
        <v>533</v>
      </c>
      <c r="H94" s="67" t="s">
        <v>534</v>
      </c>
      <c r="I94" s="65" t="s">
        <v>66</v>
      </c>
      <c r="J94" s="65" t="s">
        <v>63</v>
      </c>
      <c r="K94" s="65">
        <v>2</v>
      </c>
      <c r="L94" s="65" t="s">
        <v>27</v>
      </c>
      <c r="M94" s="6"/>
      <c r="N94" s="6"/>
      <c r="O94" s="6">
        <f>$B94</f>
        <v>90</v>
      </c>
      <c r="P94" s="6"/>
      <c r="Q94" s="6"/>
      <c r="R94" s="6"/>
      <c r="S94" s="6"/>
      <c r="U94" s="6"/>
      <c r="V94" s="6"/>
      <c r="W94" s="6"/>
      <c r="X94" s="6"/>
      <c r="Y94" s="6"/>
      <c r="Z94" s="6"/>
      <c r="AA94" s="6"/>
    </row>
    <row r="95" spans="1:27" ht="15" customHeight="1" x14ac:dyDescent="0.3">
      <c r="A95" s="65">
        <v>102</v>
      </c>
      <c r="B95" s="65">
        <v>91</v>
      </c>
      <c r="C95" s="65">
        <v>36</v>
      </c>
      <c r="D95" s="65">
        <v>50</v>
      </c>
      <c r="E95" s="65">
        <v>1357</v>
      </c>
      <c r="F95" s="66">
        <v>3.0868055555555555E-2</v>
      </c>
      <c r="G95" s="67" t="s">
        <v>411</v>
      </c>
      <c r="H95" s="67" t="s">
        <v>412</v>
      </c>
      <c r="I95" s="65" t="s">
        <v>344</v>
      </c>
      <c r="J95" s="65" t="s">
        <v>18</v>
      </c>
      <c r="K95" s="65">
        <v>2</v>
      </c>
      <c r="L95" s="65" t="s">
        <v>27</v>
      </c>
      <c r="M95" s="6"/>
      <c r="N95" s="6">
        <f>$B95</f>
        <v>91</v>
      </c>
      <c r="O95" s="6"/>
      <c r="P95" s="6"/>
      <c r="Q95" s="6"/>
      <c r="R95" s="6"/>
      <c r="S95" s="6"/>
      <c r="U95" s="6"/>
      <c r="V95" s="6">
        <f>$D95</f>
        <v>50</v>
      </c>
      <c r="W95" s="6"/>
      <c r="X95" s="6"/>
      <c r="Y95" s="6"/>
      <c r="Z95" s="6"/>
      <c r="AA95" s="6"/>
    </row>
    <row r="96" spans="1:27" ht="15" customHeight="1" x14ac:dyDescent="0.3">
      <c r="A96" s="65">
        <v>103</v>
      </c>
      <c r="B96" s="65">
        <v>92</v>
      </c>
      <c r="C96" s="65"/>
      <c r="D96" s="65"/>
      <c r="E96" s="65">
        <v>1129</v>
      </c>
      <c r="F96" s="66">
        <v>3.0891203703703702E-2</v>
      </c>
      <c r="G96" s="67" t="s">
        <v>257</v>
      </c>
      <c r="H96" s="67" t="s">
        <v>316</v>
      </c>
      <c r="I96" s="65" t="s">
        <v>66</v>
      </c>
      <c r="J96" s="65" t="s">
        <v>41</v>
      </c>
      <c r="K96" s="65">
        <v>2</v>
      </c>
      <c r="L96" s="65" t="s">
        <v>27</v>
      </c>
      <c r="M96" s="6"/>
      <c r="N96" s="6"/>
      <c r="O96" s="6"/>
      <c r="P96" s="6">
        <f>$B96</f>
        <v>92</v>
      </c>
      <c r="Q96" s="6"/>
      <c r="R96" s="6"/>
      <c r="S96" s="6"/>
      <c r="U96" s="6"/>
      <c r="V96" s="6"/>
      <c r="W96" s="6"/>
      <c r="X96" s="6"/>
      <c r="Y96" s="6"/>
      <c r="Z96" s="6"/>
      <c r="AA96" s="6"/>
    </row>
    <row r="97" spans="1:27" ht="15" customHeight="1" x14ac:dyDescent="0.3">
      <c r="A97" s="65">
        <v>104</v>
      </c>
      <c r="B97" s="65">
        <v>93</v>
      </c>
      <c r="C97" s="65"/>
      <c r="D97" s="65"/>
      <c r="E97" s="65">
        <v>782</v>
      </c>
      <c r="F97" s="66">
        <v>3.0925925925925926E-2</v>
      </c>
      <c r="G97" s="67" t="s">
        <v>317</v>
      </c>
      <c r="H97" s="67" t="s">
        <v>194</v>
      </c>
      <c r="I97" s="65" t="s">
        <v>66</v>
      </c>
      <c r="J97" s="65" t="s">
        <v>63</v>
      </c>
      <c r="K97" s="65">
        <v>2</v>
      </c>
      <c r="L97" s="65" t="s">
        <v>27</v>
      </c>
      <c r="M97" s="6"/>
      <c r="N97" s="6"/>
      <c r="O97" s="6">
        <f>$B97</f>
        <v>93</v>
      </c>
      <c r="P97" s="6"/>
      <c r="Q97" s="6"/>
      <c r="R97" s="6"/>
      <c r="S97" s="6"/>
      <c r="U97" s="6"/>
      <c r="V97" s="6"/>
      <c r="W97" s="6"/>
      <c r="X97" s="6"/>
      <c r="Y97" s="6"/>
      <c r="Z97" s="6"/>
      <c r="AA97" s="6"/>
    </row>
    <row r="98" spans="1:27" ht="15" customHeight="1" x14ac:dyDescent="0.3">
      <c r="A98" s="65">
        <v>105</v>
      </c>
      <c r="B98" s="65">
        <v>94</v>
      </c>
      <c r="C98" s="65"/>
      <c r="D98" s="65"/>
      <c r="E98" s="65">
        <v>1111</v>
      </c>
      <c r="F98" s="66">
        <v>3.1041666666666669E-2</v>
      </c>
      <c r="G98" s="67" t="s">
        <v>318</v>
      </c>
      <c r="H98" s="67" t="s">
        <v>102</v>
      </c>
      <c r="I98" s="65" t="s">
        <v>66</v>
      </c>
      <c r="J98" s="65" t="s">
        <v>41</v>
      </c>
      <c r="K98" s="65">
        <v>2</v>
      </c>
      <c r="L98" s="65" t="s">
        <v>27</v>
      </c>
      <c r="M98" s="6"/>
      <c r="N98" s="6"/>
      <c r="O98" s="6"/>
      <c r="P98" s="6">
        <f>$B98</f>
        <v>94</v>
      </c>
      <c r="Q98" s="6"/>
      <c r="R98" s="6"/>
      <c r="S98" s="6"/>
      <c r="U98" s="6"/>
      <c r="V98" s="6"/>
      <c r="W98" s="6"/>
      <c r="X98" s="6"/>
      <c r="Y98" s="6"/>
      <c r="Z98" s="6"/>
      <c r="AA98" s="6"/>
    </row>
    <row r="99" spans="1:27" ht="15" customHeight="1" x14ac:dyDescent="0.3">
      <c r="A99" s="65">
        <v>106</v>
      </c>
      <c r="B99" s="65">
        <v>95</v>
      </c>
      <c r="C99" s="65">
        <v>13</v>
      </c>
      <c r="D99" s="65">
        <v>51</v>
      </c>
      <c r="E99" s="65">
        <v>807</v>
      </c>
      <c r="F99" s="66">
        <v>3.1076388888888886E-2</v>
      </c>
      <c r="G99" s="67" t="s">
        <v>398</v>
      </c>
      <c r="H99" s="67" t="s">
        <v>329</v>
      </c>
      <c r="I99" s="65" t="s">
        <v>363</v>
      </c>
      <c r="J99" s="65" t="s">
        <v>63</v>
      </c>
      <c r="K99" s="65">
        <v>2</v>
      </c>
      <c r="L99" s="65" t="s">
        <v>27</v>
      </c>
      <c r="M99" s="6"/>
      <c r="N99" s="6"/>
      <c r="O99" s="6">
        <f>$B99</f>
        <v>95</v>
      </c>
      <c r="P99" s="6"/>
      <c r="Q99" s="6"/>
      <c r="R99" s="6"/>
      <c r="S99" s="6"/>
      <c r="U99" s="6"/>
      <c r="V99" s="6"/>
      <c r="W99" s="6">
        <f>$D99</f>
        <v>51</v>
      </c>
      <c r="X99" s="6"/>
      <c r="Y99" s="6"/>
      <c r="Z99" s="6"/>
      <c r="AA99" s="6"/>
    </row>
    <row r="100" spans="1:27" ht="15" customHeight="1" x14ac:dyDescent="0.3">
      <c r="A100" s="65">
        <v>107</v>
      </c>
      <c r="B100" s="65">
        <v>96</v>
      </c>
      <c r="C100" s="65"/>
      <c r="D100" s="65"/>
      <c r="E100" s="65">
        <v>1001</v>
      </c>
      <c r="F100" s="66">
        <v>3.1215277777777776E-2</v>
      </c>
      <c r="G100" s="67" t="s">
        <v>295</v>
      </c>
      <c r="H100" s="67" t="s">
        <v>319</v>
      </c>
      <c r="I100" s="65" t="s">
        <v>66</v>
      </c>
      <c r="J100" s="65" t="s">
        <v>42</v>
      </c>
      <c r="K100" s="65">
        <v>2</v>
      </c>
      <c r="L100" s="65" t="s">
        <v>27</v>
      </c>
      <c r="M100" s="6"/>
      <c r="N100" s="6"/>
      <c r="O100" s="6"/>
      <c r="P100" s="6"/>
      <c r="Q100" s="6"/>
      <c r="R100" s="6"/>
      <c r="S100" s="6">
        <f>$B100</f>
        <v>96</v>
      </c>
      <c r="U100" s="6"/>
      <c r="V100" s="6"/>
      <c r="W100" s="6"/>
      <c r="X100" s="6"/>
      <c r="Y100" s="6"/>
      <c r="Z100" s="6"/>
      <c r="AA100" s="6"/>
    </row>
    <row r="101" spans="1:27" ht="15" customHeight="1" x14ac:dyDescent="0.3">
      <c r="A101" s="65">
        <v>108</v>
      </c>
      <c r="B101" s="65">
        <v>97</v>
      </c>
      <c r="C101" s="65">
        <v>3</v>
      </c>
      <c r="D101" s="65">
        <v>52</v>
      </c>
      <c r="E101" s="65">
        <v>997</v>
      </c>
      <c r="F101" s="66">
        <v>3.1261574074074074E-2</v>
      </c>
      <c r="G101" s="67" t="s">
        <v>413</v>
      </c>
      <c r="H101" s="67" t="s">
        <v>414</v>
      </c>
      <c r="I101" s="65" t="s">
        <v>380</v>
      </c>
      <c r="J101" s="65" t="s">
        <v>42</v>
      </c>
      <c r="K101" s="65">
        <v>2</v>
      </c>
      <c r="L101" s="65" t="s">
        <v>27</v>
      </c>
      <c r="M101" s="6"/>
      <c r="N101" s="6"/>
      <c r="O101" s="6"/>
      <c r="P101" s="6"/>
      <c r="Q101" s="6"/>
      <c r="R101" s="6"/>
      <c r="S101" s="6">
        <f>$B101</f>
        <v>97</v>
      </c>
      <c r="U101" s="6"/>
      <c r="V101" s="6"/>
      <c r="W101" s="6"/>
      <c r="X101" s="6"/>
      <c r="Y101" s="6"/>
      <c r="Z101" s="6"/>
      <c r="AA101" s="6">
        <f>$D101</f>
        <v>52</v>
      </c>
    </row>
    <row r="102" spans="1:27" ht="15" customHeight="1" x14ac:dyDescent="0.3">
      <c r="A102" s="65">
        <v>109</v>
      </c>
      <c r="B102" s="65">
        <v>98</v>
      </c>
      <c r="C102" s="65">
        <v>14</v>
      </c>
      <c r="D102" s="65">
        <v>53</v>
      </c>
      <c r="E102" s="65">
        <v>1026</v>
      </c>
      <c r="F102" s="66">
        <v>3.1331018518518522E-2</v>
      </c>
      <c r="G102" s="67" t="s">
        <v>387</v>
      </c>
      <c r="H102" s="67" t="s">
        <v>415</v>
      </c>
      <c r="I102" s="65" t="s">
        <v>363</v>
      </c>
      <c r="J102" s="65" t="s">
        <v>42</v>
      </c>
      <c r="K102" s="65">
        <v>2</v>
      </c>
      <c r="L102" s="65" t="s">
        <v>27</v>
      </c>
      <c r="M102" s="6"/>
      <c r="N102" s="6"/>
      <c r="O102" s="6"/>
      <c r="P102" s="6"/>
      <c r="Q102" s="6"/>
      <c r="R102" s="6"/>
      <c r="S102" s="6">
        <f>$B102</f>
        <v>98</v>
      </c>
      <c r="U102" s="6"/>
      <c r="V102" s="6"/>
      <c r="W102" s="6"/>
      <c r="X102" s="6"/>
      <c r="Y102" s="6"/>
      <c r="Z102" s="6"/>
      <c r="AA102" s="6">
        <f>$D102</f>
        <v>53</v>
      </c>
    </row>
    <row r="103" spans="1:27" ht="15" customHeight="1" x14ac:dyDescent="0.3">
      <c r="A103" s="65">
        <v>110</v>
      </c>
      <c r="B103" s="65">
        <v>99</v>
      </c>
      <c r="C103" s="65"/>
      <c r="D103" s="65"/>
      <c r="E103" s="65">
        <v>1754</v>
      </c>
      <c r="F103" s="66">
        <v>3.1458333333333331E-2</v>
      </c>
      <c r="G103" s="67" t="s">
        <v>320</v>
      </c>
      <c r="H103" s="67" t="s">
        <v>310</v>
      </c>
      <c r="I103" s="65" t="s">
        <v>66</v>
      </c>
      <c r="J103" s="65" t="s">
        <v>19</v>
      </c>
      <c r="K103" s="65">
        <v>2</v>
      </c>
      <c r="L103" s="65" t="s">
        <v>27</v>
      </c>
      <c r="M103" s="6"/>
      <c r="N103" s="6"/>
      <c r="O103" s="6"/>
      <c r="P103" s="6"/>
      <c r="Q103" s="6">
        <f>$B103</f>
        <v>99</v>
      </c>
      <c r="R103" s="6"/>
      <c r="S103" s="6"/>
      <c r="U103" s="6"/>
      <c r="V103" s="6"/>
      <c r="W103" s="6"/>
      <c r="X103" s="6"/>
      <c r="Y103" s="6"/>
      <c r="Z103" s="6"/>
      <c r="AA103" s="6"/>
    </row>
    <row r="104" spans="1:27" ht="15" customHeight="1" x14ac:dyDescent="0.3">
      <c r="A104" s="65">
        <v>111</v>
      </c>
      <c r="B104" s="65">
        <v>100</v>
      </c>
      <c r="C104" s="65">
        <v>37</v>
      </c>
      <c r="D104" s="65">
        <v>54</v>
      </c>
      <c r="E104" s="65">
        <v>1637</v>
      </c>
      <c r="F104" s="66">
        <v>3.1481481481481478E-2</v>
      </c>
      <c r="G104" s="67" t="s">
        <v>352</v>
      </c>
      <c r="H104" s="67" t="s">
        <v>416</v>
      </c>
      <c r="I104" s="65" t="s">
        <v>344</v>
      </c>
      <c r="J104" s="65" t="s">
        <v>24</v>
      </c>
      <c r="K104" s="65">
        <v>2</v>
      </c>
      <c r="L104" s="65" t="s">
        <v>27</v>
      </c>
      <c r="M104" s="6">
        <f>$B104</f>
        <v>100</v>
      </c>
      <c r="N104" s="6"/>
      <c r="O104" s="6"/>
      <c r="P104" s="6"/>
      <c r="Q104" s="6"/>
      <c r="R104" s="6"/>
      <c r="S104" s="6"/>
      <c r="U104" s="6">
        <f>$D104</f>
        <v>54</v>
      </c>
      <c r="V104" s="6"/>
      <c r="W104" s="6"/>
      <c r="X104" s="6"/>
      <c r="Y104" s="6"/>
      <c r="Z104" s="6"/>
      <c r="AA104" s="6"/>
    </row>
    <row r="105" spans="1:27" ht="15" customHeight="1" x14ac:dyDescent="0.3">
      <c r="A105" s="65">
        <v>112</v>
      </c>
      <c r="B105" s="65">
        <v>101</v>
      </c>
      <c r="C105" s="65">
        <v>38</v>
      </c>
      <c r="D105" s="65">
        <v>55</v>
      </c>
      <c r="E105" s="65">
        <v>976</v>
      </c>
      <c r="F105" s="66">
        <v>3.1608796296296295E-2</v>
      </c>
      <c r="G105" s="67" t="s">
        <v>417</v>
      </c>
      <c r="H105" s="67" t="s">
        <v>418</v>
      </c>
      <c r="I105" s="65" t="s">
        <v>344</v>
      </c>
      <c r="J105" s="65" t="s">
        <v>42</v>
      </c>
      <c r="K105" s="65">
        <v>2</v>
      </c>
      <c r="L105" s="65" t="s">
        <v>27</v>
      </c>
      <c r="M105" s="6"/>
      <c r="N105" s="6"/>
      <c r="O105" s="6"/>
      <c r="P105" s="6"/>
      <c r="Q105" s="6"/>
      <c r="R105" s="6"/>
      <c r="S105" s="6">
        <f>$B105</f>
        <v>101</v>
      </c>
      <c r="U105" s="6"/>
      <c r="V105" s="6"/>
      <c r="W105" s="6"/>
      <c r="X105" s="6"/>
      <c r="Y105" s="6"/>
      <c r="Z105" s="6"/>
      <c r="AA105" s="6">
        <f>$D105</f>
        <v>55</v>
      </c>
    </row>
    <row r="106" spans="1:27" ht="15" customHeight="1" x14ac:dyDescent="0.3">
      <c r="A106" s="65">
        <v>113</v>
      </c>
      <c r="B106" s="65">
        <v>102</v>
      </c>
      <c r="C106" s="65">
        <v>15</v>
      </c>
      <c r="D106" s="65">
        <v>56</v>
      </c>
      <c r="E106" s="65">
        <v>763</v>
      </c>
      <c r="F106" s="66">
        <v>3.1631944444444442E-2</v>
      </c>
      <c r="G106" s="67" t="s">
        <v>313</v>
      </c>
      <c r="H106" s="67" t="s">
        <v>419</v>
      </c>
      <c r="I106" s="65" t="s">
        <v>363</v>
      </c>
      <c r="J106" s="65" t="s">
        <v>63</v>
      </c>
      <c r="K106" s="65">
        <v>2</v>
      </c>
      <c r="L106" s="65" t="s">
        <v>27</v>
      </c>
      <c r="M106" s="6"/>
      <c r="N106" s="6"/>
      <c r="O106" s="6">
        <f>$B106</f>
        <v>102</v>
      </c>
      <c r="P106" s="6"/>
      <c r="Q106" s="6"/>
      <c r="R106" s="6"/>
      <c r="S106" s="6"/>
      <c r="U106" s="6"/>
      <c r="V106" s="6"/>
      <c r="W106" s="6">
        <f>$D106</f>
        <v>56</v>
      </c>
      <c r="X106" s="6"/>
      <c r="Y106" s="6"/>
      <c r="Z106" s="6"/>
      <c r="AA106" s="6"/>
    </row>
    <row r="107" spans="1:27" ht="15" customHeight="1" x14ac:dyDescent="0.3">
      <c r="A107" s="65">
        <v>114</v>
      </c>
      <c r="B107" s="65">
        <v>103</v>
      </c>
      <c r="C107" s="65">
        <v>16</v>
      </c>
      <c r="D107" s="65">
        <v>57</v>
      </c>
      <c r="E107" s="65">
        <v>1045</v>
      </c>
      <c r="F107" s="66">
        <v>3.1689814814814816E-2</v>
      </c>
      <c r="G107" s="67" t="s">
        <v>420</v>
      </c>
      <c r="H107" s="67" t="s">
        <v>421</v>
      </c>
      <c r="I107" s="65" t="s">
        <v>363</v>
      </c>
      <c r="J107" s="65" t="s">
        <v>42</v>
      </c>
      <c r="K107" s="65">
        <v>2</v>
      </c>
      <c r="L107" s="65" t="s">
        <v>27</v>
      </c>
      <c r="M107" s="6"/>
      <c r="N107" s="6"/>
      <c r="O107" s="6"/>
      <c r="P107" s="6"/>
      <c r="Q107" s="6"/>
      <c r="R107" s="6"/>
      <c r="S107" s="6">
        <f>$B107</f>
        <v>103</v>
      </c>
      <c r="U107" s="6"/>
      <c r="V107" s="6"/>
      <c r="W107" s="6"/>
      <c r="X107" s="6"/>
      <c r="Y107" s="6"/>
      <c r="Z107" s="6"/>
      <c r="AA107" s="6">
        <f>$D107</f>
        <v>57</v>
      </c>
    </row>
    <row r="108" spans="1:27" ht="15" customHeight="1" x14ac:dyDescent="0.3">
      <c r="A108" s="65">
        <v>116</v>
      </c>
      <c r="B108" s="65">
        <v>104</v>
      </c>
      <c r="C108" s="65"/>
      <c r="D108" s="65"/>
      <c r="E108" s="65">
        <v>1345</v>
      </c>
      <c r="F108" s="66">
        <v>3.1770833333333331E-2</v>
      </c>
      <c r="G108" s="67" t="s">
        <v>321</v>
      </c>
      <c r="H108" s="67" t="s">
        <v>322</v>
      </c>
      <c r="I108" s="65" t="s">
        <v>66</v>
      </c>
      <c r="J108" s="65" t="s">
        <v>18</v>
      </c>
      <c r="K108" s="65">
        <v>2</v>
      </c>
      <c r="L108" s="65" t="s">
        <v>27</v>
      </c>
      <c r="M108" s="6"/>
      <c r="N108" s="6">
        <f>$B108</f>
        <v>104</v>
      </c>
      <c r="O108" s="6"/>
      <c r="P108" s="6"/>
      <c r="Q108" s="6"/>
      <c r="R108" s="6"/>
      <c r="S108" s="6"/>
      <c r="U108" s="6"/>
      <c r="V108" s="6"/>
      <c r="W108" s="6"/>
      <c r="X108" s="6"/>
      <c r="Y108" s="6"/>
      <c r="Z108" s="6"/>
      <c r="AA108" s="6"/>
    </row>
    <row r="109" spans="1:27" ht="15" customHeight="1" x14ac:dyDescent="0.3">
      <c r="A109" s="65">
        <v>117</v>
      </c>
      <c r="B109" s="65">
        <v>105</v>
      </c>
      <c r="C109" s="65">
        <v>4</v>
      </c>
      <c r="D109" s="65">
        <v>58</v>
      </c>
      <c r="E109" s="65">
        <v>1663</v>
      </c>
      <c r="F109" s="66">
        <v>3.1828703703703706E-2</v>
      </c>
      <c r="G109" s="67" t="s">
        <v>422</v>
      </c>
      <c r="H109" s="67" t="s">
        <v>423</v>
      </c>
      <c r="I109" s="65" t="s">
        <v>380</v>
      </c>
      <c r="J109" s="65" t="s">
        <v>24</v>
      </c>
      <c r="K109" s="65">
        <v>2</v>
      </c>
      <c r="L109" s="65" t="s">
        <v>27</v>
      </c>
      <c r="M109" s="6">
        <f>$B109</f>
        <v>105</v>
      </c>
      <c r="N109" s="6"/>
      <c r="O109" s="6"/>
      <c r="P109" s="6"/>
      <c r="Q109" s="6"/>
      <c r="R109" s="6"/>
      <c r="S109" s="6"/>
      <c r="U109" s="6">
        <f>$D109</f>
        <v>58</v>
      </c>
      <c r="V109" s="6"/>
      <c r="W109" s="6"/>
      <c r="X109" s="6"/>
      <c r="Y109" s="6"/>
      <c r="Z109" s="6"/>
      <c r="AA109" s="6"/>
    </row>
    <row r="110" spans="1:27" ht="15" customHeight="1" x14ac:dyDescent="0.3">
      <c r="A110" s="65">
        <v>121</v>
      </c>
      <c r="B110" s="65">
        <v>106</v>
      </c>
      <c r="C110" s="65">
        <v>39</v>
      </c>
      <c r="D110" s="65">
        <v>59</v>
      </c>
      <c r="E110" s="65">
        <v>1344</v>
      </c>
      <c r="F110" s="66">
        <v>3.1979166666666663E-2</v>
      </c>
      <c r="G110" s="67" t="s">
        <v>185</v>
      </c>
      <c r="H110" s="67" t="s">
        <v>424</v>
      </c>
      <c r="I110" s="65" t="s">
        <v>344</v>
      </c>
      <c r="J110" s="65" t="s">
        <v>18</v>
      </c>
      <c r="K110" s="65">
        <v>2</v>
      </c>
      <c r="L110" s="65" t="s">
        <v>27</v>
      </c>
      <c r="M110" s="6"/>
      <c r="N110" s="6">
        <f>$B110</f>
        <v>106</v>
      </c>
      <c r="O110" s="6"/>
      <c r="P110" s="6"/>
      <c r="Q110" s="6"/>
      <c r="R110" s="6"/>
      <c r="S110" s="6"/>
      <c r="U110" s="6"/>
      <c r="V110" s="6">
        <f>$D110</f>
        <v>59</v>
      </c>
      <c r="W110" s="6"/>
      <c r="X110" s="6"/>
      <c r="Y110" s="6"/>
      <c r="Z110" s="6"/>
      <c r="AA110" s="6"/>
    </row>
    <row r="111" spans="1:27" ht="15" customHeight="1" x14ac:dyDescent="0.3">
      <c r="A111" s="65">
        <v>123</v>
      </c>
      <c r="B111" s="65">
        <v>107</v>
      </c>
      <c r="C111" s="65">
        <v>17</v>
      </c>
      <c r="D111" s="65">
        <v>60</v>
      </c>
      <c r="E111" s="65">
        <v>470</v>
      </c>
      <c r="F111" s="66">
        <v>3.2071759259259258E-2</v>
      </c>
      <c r="G111" s="67" t="s">
        <v>345</v>
      </c>
      <c r="H111" s="67" t="s">
        <v>425</v>
      </c>
      <c r="I111" s="65" t="s">
        <v>363</v>
      </c>
      <c r="J111" s="65" t="s">
        <v>59</v>
      </c>
      <c r="K111" s="65">
        <v>2</v>
      </c>
      <c r="L111" s="65" t="s">
        <v>27</v>
      </c>
      <c r="M111" s="6"/>
      <c r="N111" s="6"/>
      <c r="O111" s="6"/>
      <c r="P111" s="6"/>
      <c r="Q111" s="6"/>
      <c r="R111" s="6">
        <f>$B111</f>
        <v>107</v>
      </c>
      <c r="S111" s="6"/>
      <c r="U111" s="6"/>
      <c r="V111" s="6"/>
      <c r="W111" s="6"/>
      <c r="X111" s="6"/>
      <c r="Y111" s="6"/>
      <c r="Z111" s="6">
        <f>$D111</f>
        <v>60</v>
      </c>
      <c r="AA111" s="6"/>
    </row>
    <row r="112" spans="1:27" ht="15" customHeight="1" x14ac:dyDescent="0.3">
      <c r="A112" s="65">
        <v>124</v>
      </c>
      <c r="B112" s="65">
        <v>108</v>
      </c>
      <c r="C112" s="65">
        <v>40</v>
      </c>
      <c r="D112" s="65">
        <v>61</v>
      </c>
      <c r="E112" s="65">
        <v>1088</v>
      </c>
      <c r="F112" s="66">
        <v>3.2106481481481479E-2</v>
      </c>
      <c r="G112" s="67" t="s">
        <v>337</v>
      </c>
      <c r="H112" s="67" t="s">
        <v>426</v>
      </c>
      <c r="I112" s="65" t="s">
        <v>344</v>
      </c>
      <c r="J112" s="65" t="s">
        <v>41</v>
      </c>
      <c r="K112" s="65">
        <v>2</v>
      </c>
      <c r="L112" s="65" t="s">
        <v>27</v>
      </c>
      <c r="M112" s="6"/>
      <c r="N112" s="6"/>
      <c r="O112" s="6"/>
      <c r="P112" s="6">
        <f>$B112</f>
        <v>108</v>
      </c>
      <c r="Q112" s="6"/>
      <c r="R112" s="6"/>
      <c r="S112" s="6"/>
      <c r="U112" s="6"/>
      <c r="V112" s="6"/>
      <c r="W112" s="6"/>
      <c r="X112" s="6">
        <f>$D112</f>
        <v>61</v>
      </c>
      <c r="Y112" s="6"/>
      <c r="Z112" s="6"/>
      <c r="AA112" s="6"/>
    </row>
    <row r="113" spans="1:27" ht="15" customHeight="1" x14ac:dyDescent="0.3">
      <c r="A113" s="65">
        <v>125</v>
      </c>
      <c r="B113" s="65">
        <v>109</v>
      </c>
      <c r="C113" s="65">
        <v>18</v>
      </c>
      <c r="D113" s="65">
        <v>62</v>
      </c>
      <c r="E113" s="65">
        <v>1672</v>
      </c>
      <c r="F113" s="66">
        <v>3.2164351851851854E-2</v>
      </c>
      <c r="G113" s="67" t="s">
        <v>323</v>
      </c>
      <c r="H113" s="67" t="s">
        <v>324</v>
      </c>
      <c r="I113" s="65" t="s">
        <v>363</v>
      </c>
      <c r="J113" s="65" t="s">
        <v>24</v>
      </c>
      <c r="K113" s="65">
        <v>2</v>
      </c>
      <c r="L113" s="65" t="s">
        <v>27</v>
      </c>
      <c r="M113" s="6">
        <f>$B113</f>
        <v>109</v>
      </c>
      <c r="N113" s="6"/>
      <c r="O113" s="6"/>
      <c r="P113" s="6"/>
      <c r="Q113" s="6"/>
      <c r="R113" s="6"/>
      <c r="S113" s="6"/>
      <c r="U113" s="6">
        <f>$D113</f>
        <v>62</v>
      </c>
      <c r="V113" s="6"/>
      <c r="W113" s="6"/>
      <c r="X113" s="6"/>
      <c r="Y113" s="6"/>
      <c r="Z113" s="6"/>
      <c r="AA113" s="6"/>
    </row>
    <row r="114" spans="1:27" ht="15" customHeight="1" x14ac:dyDescent="0.3">
      <c r="A114" s="65">
        <v>128</v>
      </c>
      <c r="B114" s="65">
        <v>110</v>
      </c>
      <c r="C114" s="65">
        <v>19</v>
      </c>
      <c r="D114" s="65">
        <v>63</v>
      </c>
      <c r="E114" s="65">
        <v>1650</v>
      </c>
      <c r="F114" s="66">
        <v>3.2233796296296295E-2</v>
      </c>
      <c r="G114" s="67" t="s">
        <v>371</v>
      </c>
      <c r="H114" s="67" t="s">
        <v>427</v>
      </c>
      <c r="I114" s="65" t="s">
        <v>363</v>
      </c>
      <c r="J114" s="65" t="s">
        <v>24</v>
      </c>
      <c r="K114" s="65">
        <v>2</v>
      </c>
      <c r="L114" s="65" t="s">
        <v>27</v>
      </c>
      <c r="M114" s="6">
        <f>$B114</f>
        <v>110</v>
      </c>
      <c r="N114" s="6"/>
      <c r="O114" s="6"/>
      <c r="P114" s="6"/>
      <c r="Q114" s="6"/>
      <c r="R114" s="6"/>
      <c r="S114" s="6"/>
      <c r="U114" s="6">
        <f>$D114</f>
        <v>63</v>
      </c>
      <c r="V114" s="6"/>
      <c r="W114" s="6"/>
      <c r="X114" s="6"/>
      <c r="Y114" s="6"/>
      <c r="Z114" s="6"/>
      <c r="AA114" s="6"/>
    </row>
    <row r="115" spans="1:27" ht="15" customHeight="1" x14ac:dyDescent="0.3">
      <c r="A115" s="65">
        <v>129</v>
      </c>
      <c r="B115" s="65">
        <v>111</v>
      </c>
      <c r="C115" s="65">
        <v>20</v>
      </c>
      <c r="D115" s="65">
        <v>64</v>
      </c>
      <c r="E115" s="65">
        <v>820</v>
      </c>
      <c r="F115" s="66">
        <v>3.2407407407407406E-2</v>
      </c>
      <c r="G115" s="67" t="s">
        <v>385</v>
      </c>
      <c r="H115" s="67" t="s">
        <v>335</v>
      </c>
      <c r="I115" s="65" t="s">
        <v>363</v>
      </c>
      <c r="J115" s="65" t="s">
        <v>63</v>
      </c>
      <c r="K115" s="65">
        <v>2</v>
      </c>
      <c r="L115" s="65" t="s">
        <v>27</v>
      </c>
      <c r="M115" s="6"/>
      <c r="N115" s="6"/>
      <c r="O115" s="6">
        <f>$B115</f>
        <v>111</v>
      </c>
      <c r="P115" s="6"/>
      <c r="Q115" s="6"/>
      <c r="R115" s="6"/>
      <c r="S115" s="6"/>
      <c r="U115" s="6"/>
      <c r="V115" s="6"/>
      <c r="W115" s="6">
        <f>$D115</f>
        <v>64</v>
      </c>
      <c r="X115" s="6"/>
      <c r="Y115" s="6"/>
      <c r="Z115" s="6"/>
      <c r="AA115" s="6"/>
    </row>
    <row r="116" spans="1:27" ht="15" customHeight="1" x14ac:dyDescent="0.3">
      <c r="A116" s="65">
        <v>132</v>
      </c>
      <c r="B116" s="65">
        <v>112</v>
      </c>
      <c r="C116" s="65"/>
      <c r="D116" s="65"/>
      <c r="E116" s="65">
        <v>1752</v>
      </c>
      <c r="F116" s="66">
        <v>3.2557870370370369E-2</v>
      </c>
      <c r="G116" s="67" t="s">
        <v>285</v>
      </c>
      <c r="H116" s="67" t="s">
        <v>325</v>
      </c>
      <c r="I116" s="65" t="s">
        <v>66</v>
      </c>
      <c r="J116" s="65" t="s">
        <v>19</v>
      </c>
      <c r="K116" s="65">
        <v>2</v>
      </c>
      <c r="L116" s="65" t="s">
        <v>27</v>
      </c>
      <c r="M116" s="6"/>
      <c r="N116" s="6"/>
      <c r="O116" s="6"/>
      <c r="P116" s="6"/>
      <c r="Q116" s="6">
        <f>$B116</f>
        <v>112</v>
      </c>
      <c r="R116" s="6"/>
      <c r="S116" s="6"/>
      <c r="U116" s="6"/>
      <c r="V116" s="6"/>
      <c r="W116" s="6"/>
      <c r="X116" s="6"/>
      <c r="Y116" s="6"/>
      <c r="Z116" s="6"/>
      <c r="AA116" s="6"/>
    </row>
    <row r="117" spans="1:27" ht="15" customHeight="1" x14ac:dyDescent="0.3">
      <c r="A117" s="65">
        <v>134</v>
      </c>
      <c r="B117" s="65">
        <v>113</v>
      </c>
      <c r="C117" s="65">
        <v>41</v>
      </c>
      <c r="D117" s="65">
        <v>65</v>
      </c>
      <c r="E117" s="65">
        <v>497</v>
      </c>
      <c r="F117" s="66">
        <v>3.259259259259259E-2</v>
      </c>
      <c r="G117" s="67" t="s">
        <v>345</v>
      </c>
      <c r="H117" s="67" t="s">
        <v>532</v>
      </c>
      <c r="I117" s="65" t="s">
        <v>344</v>
      </c>
      <c r="J117" s="65" t="s">
        <v>59</v>
      </c>
      <c r="K117" s="65">
        <v>2</v>
      </c>
      <c r="L117" s="65" t="s">
        <v>27</v>
      </c>
      <c r="M117" s="6"/>
      <c r="N117" s="6"/>
      <c r="O117" s="6"/>
      <c r="P117" s="6"/>
      <c r="Q117" s="6"/>
      <c r="R117" s="6">
        <f>$B117</f>
        <v>113</v>
      </c>
      <c r="S117" s="6"/>
      <c r="U117" s="6"/>
      <c r="V117" s="6"/>
      <c r="W117" s="6"/>
      <c r="X117" s="6"/>
      <c r="Y117" s="6"/>
      <c r="Z117" s="6">
        <f>$D117</f>
        <v>65</v>
      </c>
      <c r="AA117" s="6"/>
    </row>
    <row r="118" spans="1:27" ht="15" customHeight="1" x14ac:dyDescent="0.3">
      <c r="A118" s="65">
        <v>135</v>
      </c>
      <c r="B118" s="65">
        <v>114</v>
      </c>
      <c r="C118" s="65">
        <v>42</v>
      </c>
      <c r="D118" s="65">
        <v>66</v>
      </c>
      <c r="E118" s="65">
        <v>1366</v>
      </c>
      <c r="F118" s="66">
        <v>3.2708333333333332E-2</v>
      </c>
      <c r="G118" s="67" t="s">
        <v>298</v>
      </c>
      <c r="H118" s="67" t="s">
        <v>428</v>
      </c>
      <c r="I118" s="65" t="s">
        <v>344</v>
      </c>
      <c r="J118" s="65" t="s">
        <v>18</v>
      </c>
      <c r="K118" s="65">
        <v>2</v>
      </c>
      <c r="L118" s="65" t="s">
        <v>27</v>
      </c>
      <c r="M118" s="6"/>
      <c r="N118" s="6">
        <f>$B118</f>
        <v>114</v>
      </c>
      <c r="O118" s="6"/>
      <c r="P118" s="6"/>
      <c r="Q118" s="6"/>
      <c r="R118" s="6"/>
      <c r="S118" s="6"/>
      <c r="U118" s="6"/>
      <c r="V118" s="6">
        <f>$D118</f>
        <v>66</v>
      </c>
      <c r="W118" s="6"/>
      <c r="X118" s="6"/>
      <c r="Y118" s="6"/>
      <c r="Z118" s="6"/>
      <c r="AA118" s="6"/>
    </row>
    <row r="119" spans="1:27" ht="15" customHeight="1" x14ac:dyDescent="0.3">
      <c r="A119" s="65">
        <v>136</v>
      </c>
      <c r="B119" s="65">
        <v>115</v>
      </c>
      <c r="C119" s="65">
        <v>21</v>
      </c>
      <c r="D119" s="65">
        <v>67</v>
      </c>
      <c r="E119" s="65">
        <v>1149</v>
      </c>
      <c r="F119" s="66">
        <v>3.2743055555555553E-2</v>
      </c>
      <c r="G119" s="67" t="s">
        <v>429</v>
      </c>
      <c r="H119" s="67" t="s">
        <v>430</v>
      </c>
      <c r="I119" s="65" t="s">
        <v>363</v>
      </c>
      <c r="J119" s="65" t="s">
        <v>41</v>
      </c>
      <c r="K119" s="65">
        <v>2</v>
      </c>
      <c r="L119" s="65" t="s">
        <v>27</v>
      </c>
      <c r="M119" s="6"/>
      <c r="N119" s="6"/>
      <c r="O119" s="6"/>
      <c r="P119" s="6">
        <f>$B119</f>
        <v>115</v>
      </c>
      <c r="Q119" s="6"/>
      <c r="R119" s="6"/>
      <c r="S119" s="6"/>
      <c r="U119" s="6"/>
      <c r="V119" s="6"/>
      <c r="W119" s="6"/>
      <c r="X119" s="6">
        <f>$D119</f>
        <v>67</v>
      </c>
      <c r="Y119" s="6"/>
      <c r="Z119" s="6"/>
      <c r="AA119" s="6"/>
    </row>
    <row r="120" spans="1:27" ht="15" customHeight="1" x14ac:dyDescent="0.3">
      <c r="A120" s="65">
        <v>137</v>
      </c>
      <c r="B120" s="65">
        <v>116</v>
      </c>
      <c r="C120" s="65">
        <v>43</v>
      </c>
      <c r="D120" s="65">
        <v>68</v>
      </c>
      <c r="E120" s="65">
        <v>1618</v>
      </c>
      <c r="F120" s="66">
        <v>3.2766203703703707E-2</v>
      </c>
      <c r="G120" s="67" t="s">
        <v>431</v>
      </c>
      <c r="H120" s="67" t="s">
        <v>432</v>
      </c>
      <c r="I120" s="65" t="s">
        <v>344</v>
      </c>
      <c r="J120" s="65" t="s">
        <v>24</v>
      </c>
      <c r="K120" s="65">
        <v>2</v>
      </c>
      <c r="L120" s="65" t="s">
        <v>27</v>
      </c>
      <c r="M120" s="6">
        <f>$B120</f>
        <v>116</v>
      </c>
      <c r="N120" s="6"/>
      <c r="O120" s="6"/>
      <c r="P120" s="6"/>
      <c r="Q120" s="6"/>
      <c r="R120" s="6"/>
      <c r="S120" s="6"/>
      <c r="U120" s="6">
        <f>$D120</f>
        <v>68</v>
      </c>
      <c r="V120" s="6"/>
      <c r="W120" s="6"/>
      <c r="X120" s="6"/>
      <c r="Y120" s="6"/>
      <c r="Z120" s="6"/>
      <c r="AA120" s="6"/>
    </row>
    <row r="121" spans="1:27" ht="15" customHeight="1" x14ac:dyDescent="0.3">
      <c r="A121" s="65">
        <v>138</v>
      </c>
      <c r="B121" s="65">
        <v>117</v>
      </c>
      <c r="C121" s="65"/>
      <c r="D121" s="65"/>
      <c r="E121" s="65">
        <v>1146</v>
      </c>
      <c r="F121" s="66">
        <v>3.2870370370370369E-2</v>
      </c>
      <c r="G121" s="67" t="s">
        <v>326</v>
      </c>
      <c r="H121" s="67" t="s">
        <v>327</v>
      </c>
      <c r="I121" s="65" t="s">
        <v>66</v>
      </c>
      <c r="J121" s="65" t="s">
        <v>41</v>
      </c>
      <c r="K121" s="65">
        <v>2</v>
      </c>
      <c r="L121" s="65" t="s">
        <v>27</v>
      </c>
      <c r="M121" s="6"/>
      <c r="N121" s="6"/>
      <c r="O121" s="6"/>
      <c r="P121" s="6">
        <f>$B121</f>
        <v>117</v>
      </c>
      <c r="Q121" s="6"/>
      <c r="R121" s="6"/>
      <c r="S121" s="6"/>
      <c r="U121" s="6"/>
      <c r="V121" s="6"/>
      <c r="W121" s="6"/>
      <c r="X121" s="6"/>
      <c r="Y121" s="6"/>
      <c r="Z121" s="6"/>
      <c r="AA121" s="6"/>
    </row>
    <row r="122" spans="1:27" ht="15" customHeight="1" x14ac:dyDescent="0.3">
      <c r="A122" s="65">
        <v>140</v>
      </c>
      <c r="B122" s="65">
        <v>118</v>
      </c>
      <c r="C122" s="65">
        <v>22</v>
      </c>
      <c r="D122" s="65">
        <v>69</v>
      </c>
      <c r="E122" s="65">
        <v>1147</v>
      </c>
      <c r="F122" s="66">
        <v>3.304398148148148E-2</v>
      </c>
      <c r="G122" s="67" t="s">
        <v>263</v>
      </c>
      <c r="H122" s="67" t="s">
        <v>433</v>
      </c>
      <c r="I122" s="65" t="s">
        <v>363</v>
      </c>
      <c r="J122" s="65" t="s">
        <v>41</v>
      </c>
      <c r="K122" s="65">
        <v>2</v>
      </c>
      <c r="L122" s="65" t="s">
        <v>27</v>
      </c>
      <c r="M122" s="6"/>
      <c r="N122" s="6"/>
      <c r="O122" s="6"/>
      <c r="P122" s="6">
        <f>$B122</f>
        <v>118</v>
      </c>
      <c r="Q122" s="6"/>
      <c r="R122" s="6"/>
      <c r="S122" s="6"/>
      <c r="U122" s="6"/>
      <c r="V122" s="6"/>
      <c r="W122" s="6"/>
      <c r="X122" s="6">
        <f>$D122</f>
        <v>69</v>
      </c>
      <c r="Y122" s="6"/>
      <c r="Z122" s="6"/>
      <c r="AA122" s="6"/>
    </row>
    <row r="123" spans="1:27" ht="15" customHeight="1" x14ac:dyDescent="0.3">
      <c r="A123" s="65">
        <v>144</v>
      </c>
      <c r="B123" s="65">
        <v>119</v>
      </c>
      <c r="C123" s="65">
        <v>44</v>
      </c>
      <c r="D123" s="65">
        <v>70</v>
      </c>
      <c r="E123" s="65">
        <v>1665</v>
      </c>
      <c r="F123" s="66">
        <v>3.3206018518518517E-2</v>
      </c>
      <c r="G123" s="67" t="s">
        <v>434</v>
      </c>
      <c r="H123" s="67" t="s">
        <v>435</v>
      </c>
      <c r="I123" s="65" t="s">
        <v>344</v>
      </c>
      <c r="J123" s="65" t="s">
        <v>24</v>
      </c>
      <c r="K123" s="65">
        <v>2</v>
      </c>
      <c r="L123" s="65" t="s">
        <v>27</v>
      </c>
      <c r="M123" s="6">
        <f>$B123</f>
        <v>119</v>
      </c>
      <c r="N123" s="6"/>
      <c r="O123" s="6"/>
      <c r="P123" s="6"/>
      <c r="Q123" s="6"/>
      <c r="R123" s="6"/>
      <c r="S123" s="6"/>
      <c r="U123" s="6">
        <f>$D123</f>
        <v>70</v>
      </c>
      <c r="V123" s="6"/>
      <c r="W123" s="6"/>
      <c r="X123" s="6"/>
      <c r="Y123" s="6"/>
      <c r="Z123" s="6"/>
      <c r="AA123" s="6"/>
    </row>
    <row r="124" spans="1:27" ht="15" customHeight="1" x14ac:dyDescent="0.3">
      <c r="A124" s="65">
        <v>145</v>
      </c>
      <c r="B124" s="65">
        <v>120</v>
      </c>
      <c r="C124" s="65"/>
      <c r="D124" s="65"/>
      <c r="E124" s="65">
        <v>1145</v>
      </c>
      <c r="F124" s="66">
        <v>3.321759259259259E-2</v>
      </c>
      <c r="G124" s="67" t="s">
        <v>261</v>
      </c>
      <c r="H124" s="67" t="s">
        <v>328</v>
      </c>
      <c r="I124" s="65" t="s">
        <v>66</v>
      </c>
      <c r="J124" s="65" t="s">
        <v>41</v>
      </c>
      <c r="K124" s="65">
        <v>2</v>
      </c>
      <c r="L124" s="65" t="s">
        <v>27</v>
      </c>
      <c r="M124" s="6"/>
      <c r="N124" s="6"/>
      <c r="O124" s="6"/>
      <c r="P124" s="6">
        <f>$B124</f>
        <v>120</v>
      </c>
      <c r="Q124" s="6"/>
      <c r="R124" s="6"/>
      <c r="S124" s="6"/>
      <c r="U124" s="6"/>
      <c r="V124" s="6"/>
      <c r="W124" s="6"/>
      <c r="X124" s="6"/>
      <c r="Y124" s="6"/>
      <c r="Z124" s="6"/>
      <c r="AA124" s="6"/>
    </row>
    <row r="125" spans="1:27" ht="15" customHeight="1" x14ac:dyDescent="0.3">
      <c r="A125" s="65">
        <v>150</v>
      </c>
      <c r="B125" s="65">
        <v>121</v>
      </c>
      <c r="C125" s="65">
        <v>23</v>
      </c>
      <c r="D125" s="65">
        <v>71</v>
      </c>
      <c r="E125" s="65">
        <v>834</v>
      </c>
      <c r="F125" s="66">
        <v>3.3715277777777782E-2</v>
      </c>
      <c r="G125" s="67" t="s">
        <v>436</v>
      </c>
      <c r="H125" s="67" t="s">
        <v>437</v>
      </c>
      <c r="I125" s="65" t="s">
        <v>363</v>
      </c>
      <c r="J125" s="65" t="s">
        <v>63</v>
      </c>
      <c r="K125" s="65">
        <v>2</v>
      </c>
      <c r="L125" s="65" t="s">
        <v>27</v>
      </c>
      <c r="M125" s="6"/>
      <c r="N125" s="6"/>
      <c r="O125" s="6">
        <f>$B125</f>
        <v>121</v>
      </c>
      <c r="P125" s="6"/>
      <c r="Q125" s="6"/>
      <c r="R125" s="6"/>
      <c r="S125" s="6"/>
      <c r="U125" s="6"/>
      <c r="V125" s="6"/>
      <c r="W125" s="6">
        <f>$D125</f>
        <v>71</v>
      </c>
      <c r="X125" s="6"/>
      <c r="Y125" s="6"/>
      <c r="Z125" s="6"/>
      <c r="AA125" s="6"/>
    </row>
    <row r="126" spans="1:27" ht="15" customHeight="1" x14ac:dyDescent="0.3">
      <c r="A126" s="65">
        <v>151</v>
      </c>
      <c r="B126" s="65">
        <v>122</v>
      </c>
      <c r="C126" s="65"/>
      <c r="D126" s="65"/>
      <c r="E126" s="65">
        <v>805</v>
      </c>
      <c r="F126" s="66">
        <v>3.3738425925925922E-2</v>
      </c>
      <c r="G126" s="67" t="s">
        <v>318</v>
      </c>
      <c r="H126" s="67" t="s">
        <v>329</v>
      </c>
      <c r="I126" s="65" t="s">
        <v>66</v>
      </c>
      <c r="J126" s="65" t="s">
        <v>63</v>
      </c>
      <c r="K126" s="65">
        <v>2</v>
      </c>
      <c r="L126" s="65" t="s">
        <v>27</v>
      </c>
      <c r="M126" s="6"/>
      <c r="N126" s="6"/>
      <c r="O126" s="6">
        <f>$B126</f>
        <v>122</v>
      </c>
      <c r="P126" s="6"/>
      <c r="Q126" s="6"/>
      <c r="R126" s="6"/>
      <c r="S126" s="6"/>
      <c r="U126" s="6"/>
      <c r="V126" s="6"/>
      <c r="W126" s="6"/>
      <c r="X126" s="6"/>
      <c r="Y126" s="6"/>
      <c r="Z126" s="6"/>
      <c r="AA126" s="6"/>
    </row>
    <row r="127" spans="1:27" ht="15" customHeight="1" x14ac:dyDescent="0.3">
      <c r="A127" s="65">
        <v>152</v>
      </c>
      <c r="B127" s="65">
        <v>123</v>
      </c>
      <c r="C127" s="65">
        <v>24</v>
      </c>
      <c r="D127" s="65">
        <v>72</v>
      </c>
      <c r="E127" s="65">
        <v>1116</v>
      </c>
      <c r="F127" s="66">
        <v>3.3773148148148149E-2</v>
      </c>
      <c r="G127" s="67" t="s">
        <v>438</v>
      </c>
      <c r="H127" s="67" t="s">
        <v>160</v>
      </c>
      <c r="I127" s="65" t="s">
        <v>363</v>
      </c>
      <c r="J127" s="65" t="s">
        <v>41</v>
      </c>
      <c r="K127" s="65">
        <v>2</v>
      </c>
      <c r="L127" s="65" t="s">
        <v>27</v>
      </c>
      <c r="M127" s="6"/>
      <c r="N127" s="6"/>
      <c r="O127" s="6"/>
      <c r="P127" s="6">
        <f>$B127</f>
        <v>123</v>
      </c>
      <c r="Q127" s="6"/>
      <c r="R127" s="6"/>
      <c r="S127" s="6"/>
      <c r="U127" s="6"/>
      <c r="V127" s="6"/>
      <c r="W127" s="6"/>
      <c r="X127" s="6">
        <f>$D127</f>
        <v>72</v>
      </c>
      <c r="Y127" s="6"/>
      <c r="Z127" s="6"/>
      <c r="AA127" s="6"/>
    </row>
    <row r="128" spans="1:27" ht="15" customHeight="1" x14ac:dyDescent="0.3">
      <c r="A128" s="65">
        <v>153</v>
      </c>
      <c r="B128" s="65">
        <v>124</v>
      </c>
      <c r="C128" s="65">
        <v>45</v>
      </c>
      <c r="D128" s="65">
        <v>73</v>
      </c>
      <c r="E128" s="65">
        <v>1025</v>
      </c>
      <c r="F128" s="66">
        <v>3.3784722222222216E-2</v>
      </c>
      <c r="G128" s="67" t="s">
        <v>387</v>
      </c>
      <c r="H128" s="67" t="s">
        <v>439</v>
      </c>
      <c r="I128" s="65" t="s">
        <v>344</v>
      </c>
      <c r="J128" s="65" t="s">
        <v>42</v>
      </c>
      <c r="K128" s="65">
        <v>2</v>
      </c>
      <c r="L128" s="65" t="s">
        <v>27</v>
      </c>
      <c r="M128" s="6"/>
      <c r="N128" s="6"/>
      <c r="O128" s="6"/>
      <c r="P128" s="6"/>
      <c r="Q128" s="6"/>
      <c r="R128" s="6"/>
      <c r="S128" s="6">
        <f>$B128</f>
        <v>124</v>
      </c>
      <c r="U128" s="6"/>
      <c r="V128" s="6"/>
      <c r="W128" s="6"/>
      <c r="X128" s="6"/>
      <c r="Y128" s="6"/>
      <c r="Z128" s="6"/>
      <c r="AA128" s="6">
        <f>$D128</f>
        <v>73</v>
      </c>
    </row>
    <row r="129" spans="1:27" ht="15" customHeight="1" x14ac:dyDescent="0.3">
      <c r="A129" s="65">
        <v>154</v>
      </c>
      <c r="B129" s="65">
        <v>125</v>
      </c>
      <c r="C129" s="65">
        <v>5</v>
      </c>
      <c r="D129" s="65">
        <v>74</v>
      </c>
      <c r="E129" s="65">
        <v>1640</v>
      </c>
      <c r="F129" s="66">
        <v>3.3842592592592591E-2</v>
      </c>
      <c r="G129" s="67" t="s">
        <v>185</v>
      </c>
      <c r="H129" s="67" t="s">
        <v>334</v>
      </c>
      <c r="I129" s="65" t="s">
        <v>380</v>
      </c>
      <c r="J129" s="65" t="s">
        <v>24</v>
      </c>
      <c r="K129" s="65">
        <v>2</v>
      </c>
      <c r="L129" s="65" t="s">
        <v>27</v>
      </c>
      <c r="M129" s="6">
        <f>$B129</f>
        <v>125</v>
      </c>
      <c r="N129" s="6"/>
      <c r="O129" s="6"/>
      <c r="P129" s="6"/>
      <c r="Q129" s="6"/>
      <c r="R129" s="6"/>
      <c r="S129" s="6"/>
      <c r="U129" s="6">
        <f>$D129</f>
        <v>74</v>
      </c>
      <c r="V129" s="6"/>
      <c r="W129" s="6"/>
      <c r="X129" s="6"/>
      <c r="Y129" s="6"/>
      <c r="Z129" s="6"/>
      <c r="AA129" s="6"/>
    </row>
    <row r="130" spans="1:27" ht="15" customHeight="1" x14ac:dyDescent="0.3">
      <c r="A130" s="65">
        <v>156</v>
      </c>
      <c r="B130" s="65">
        <v>126</v>
      </c>
      <c r="C130" s="65">
        <v>46</v>
      </c>
      <c r="D130" s="65">
        <v>75</v>
      </c>
      <c r="E130" s="65">
        <v>983</v>
      </c>
      <c r="F130" s="66">
        <v>3.3958333333333333E-2</v>
      </c>
      <c r="G130" s="67" t="s">
        <v>440</v>
      </c>
      <c r="H130" s="67" t="s">
        <v>441</v>
      </c>
      <c r="I130" s="65" t="s">
        <v>344</v>
      </c>
      <c r="J130" s="65" t="s">
        <v>42</v>
      </c>
      <c r="K130" s="65">
        <v>2</v>
      </c>
      <c r="L130" s="65" t="s">
        <v>27</v>
      </c>
      <c r="M130" s="6"/>
      <c r="N130" s="6"/>
      <c r="O130" s="6"/>
      <c r="P130" s="6"/>
      <c r="Q130" s="6"/>
      <c r="R130" s="6"/>
      <c r="S130" s="6">
        <f>$B130</f>
        <v>126</v>
      </c>
      <c r="U130" s="6"/>
      <c r="V130" s="6"/>
      <c r="W130" s="6"/>
      <c r="X130" s="6"/>
      <c r="Y130" s="6"/>
      <c r="Z130" s="6"/>
      <c r="AA130" s="6">
        <f>$D130</f>
        <v>75</v>
      </c>
    </row>
    <row r="131" spans="1:27" ht="15" customHeight="1" x14ac:dyDescent="0.3">
      <c r="A131" s="65">
        <v>157</v>
      </c>
      <c r="B131" s="65">
        <v>127</v>
      </c>
      <c r="C131" s="65">
        <v>25</v>
      </c>
      <c r="D131" s="65">
        <v>76</v>
      </c>
      <c r="E131" s="65">
        <v>1130</v>
      </c>
      <c r="F131" s="66">
        <v>3.3993055555555554E-2</v>
      </c>
      <c r="G131" s="67" t="s">
        <v>298</v>
      </c>
      <c r="H131" s="67" t="s">
        <v>442</v>
      </c>
      <c r="I131" s="65" t="s">
        <v>363</v>
      </c>
      <c r="J131" s="65" t="s">
        <v>41</v>
      </c>
      <c r="K131" s="65">
        <v>2</v>
      </c>
      <c r="L131" s="65" t="s">
        <v>27</v>
      </c>
      <c r="M131" s="6"/>
      <c r="N131" s="6"/>
      <c r="O131" s="6"/>
      <c r="P131" s="6">
        <f>$B131</f>
        <v>127</v>
      </c>
      <c r="Q131" s="6"/>
      <c r="R131" s="6"/>
      <c r="S131" s="6"/>
      <c r="U131" s="6"/>
      <c r="V131" s="6"/>
      <c r="W131" s="6"/>
      <c r="X131" s="6">
        <f>$D131</f>
        <v>76</v>
      </c>
      <c r="Y131" s="6"/>
      <c r="Z131" s="6"/>
      <c r="AA131" s="6"/>
    </row>
    <row r="132" spans="1:27" ht="15" customHeight="1" x14ac:dyDescent="0.3">
      <c r="A132" s="65">
        <v>158</v>
      </c>
      <c r="B132" s="65">
        <v>128</v>
      </c>
      <c r="C132" s="65">
        <v>47</v>
      </c>
      <c r="D132" s="65">
        <v>77</v>
      </c>
      <c r="E132" s="65">
        <v>1667</v>
      </c>
      <c r="F132" s="66">
        <v>3.4178240740740738E-2</v>
      </c>
      <c r="G132" s="67" t="s">
        <v>443</v>
      </c>
      <c r="H132" s="67" t="s">
        <v>444</v>
      </c>
      <c r="I132" s="65" t="s">
        <v>344</v>
      </c>
      <c r="J132" s="65" t="s">
        <v>24</v>
      </c>
      <c r="K132" s="65">
        <v>2</v>
      </c>
      <c r="L132" s="65" t="s">
        <v>27</v>
      </c>
      <c r="M132" s="6">
        <f>$B132</f>
        <v>128</v>
      </c>
      <c r="N132" s="6"/>
      <c r="O132" s="6"/>
      <c r="P132" s="6"/>
      <c r="Q132" s="6"/>
      <c r="R132" s="6"/>
      <c r="S132" s="6"/>
      <c r="U132" s="6">
        <f>$D132</f>
        <v>77</v>
      </c>
      <c r="V132" s="6"/>
      <c r="W132" s="6"/>
      <c r="X132" s="6"/>
      <c r="Y132" s="6"/>
      <c r="Z132" s="6"/>
      <c r="AA132" s="6"/>
    </row>
    <row r="133" spans="1:27" ht="15" customHeight="1" x14ac:dyDescent="0.3">
      <c r="A133" s="65">
        <v>159</v>
      </c>
      <c r="B133" s="65">
        <v>129</v>
      </c>
      <c r="C133" s="65">
        <v>26</v>
      </c>
      <c r="D133" s="65">
        <v>78</v>
      </c>
      <c r="E133" s="65">
        <v>1094</v>
      </c>
      <c r="F133" s="66">
        <v>3.4212962962962959E-2</v>
      </c>
      <c r="G133" s="67" t="s">
        <v>185</v>
      </c>
      <c r="H133" s="67" t="s">
        <v>445</v>
      </c>
      <c r="I133" s="65" t="s">
        <v>363</v>
      </c>
      <c r="J133" s="65" t="s">
        <v>41</v>
      </c>
      <c r="K133" s="65">
        <v>2</v>
      </c>
      <c r="L133" s="65" t="s">
        <v>27</v>
      </c>
      <c r="M133" s="6"/>
      <c r="N133" s="6"/>
      <c r="O133" s="6"/>
      <c r="P133" s="6">
        <f>$B133</f>
        <v>129</v>
      </c>
      <c r="Q133" s="6"/>
      <c r="R133" s="6"/>
      <c r="S133" s="6"/>
      <c r="U133" s="6"/>
      <c r="V133" s="6"/>
      <c r="W133" s="6"/>
      <c r="X133" s="6">
        <f>$D133</f>
        <v>78</v>
      </c>
      <c r="Y133" s="6"/>
      <c r="Z133" s="6"/>
      <c r="AA133" s="6"/>
    </row>
    <row r="134" spans="1:27" ht="15" customHeight="1" x14ac:dyDescent="0.3">
      <c r="A134" s="65">
        <v>160</v>
      </c>
      <c r="B134" s="65">
        <v>130</v>
      </c>
      <c r="C134" s="65">
        <v>27</v>
      </c>
      <c r="D134" s="65">
        <v>79</v>
      </c>
      <c r="E134" s="65">
        <v>1330</v>
      </c>
      <c r="F134" s="66">
        <v>3.4259259259259253E-2</v>
      </c>
      <c r="G134" s="67" t="s">
        <v>443</v>
      </c>
      <c r="H134" s="67" t="s">
        <v>446</v>
      </c>
      <c r="I134" s="65" t="s">
        <v>363</v>
      </c>
      <c r="J134" s="65" t="s">
        <v>18</v>
      </c>
      <c r="K134" s="65">
        <v>2</v>
      </c>
      <c r="L134" s="65" t="s">
        <v>27</v>
      </c>
      <c r="M134" s="6"/>
      <c r="N134" s="6">
        <f>$B134</f>
        <v>130</v>
      </c>
      <c r="O134" s="6"/>
      <c r="P134" s="6"/>
      <c r="Q134" s="6"/>
      <c r="R134" s="6"/>
      <c r="S134" s="6"/>
      <c r="U134" s="6"/>
      <c r="V134" s="6">
        <f>$D134</f>
        <v>79</v>
      </c>
      <c r="W134" s="6"/>
      <c r="X134" s="6"/>
      <c r="Y134" s="6"/>
      <c r="Z134" s="6"/>
      <c r="AA134" s="6"/>
    </row>
    <row r="135" spans="1:27" ht="15" customHeight="1" x14ac:dyDescent="0.3">
      <c r="A135" s="65">
        <v>162</v>
      </c>
      <c r="B135" s="65">
        <v>131</v>
      </c>
      <c r="C135" s="65">
        <v>48</v>
      </c>
      <c r="D135" s="65">
        <v>80</v>
      </c>
      <c r="E135" s="65">
        <v>1114</v>
      </c>
      <c r="F135" s="66">
        <v>3.4386574074074076E-2</v>
      </c>
      <c r="G135" s="67" t="s">
        <v>321</v>
      </c>
      <c r="H135" s="67" t="s">
        <v>447</v>
      </c>
      <c r="I135" s="65" t="s">
        <v>344</v>
      </c>
      <c r="J135" s="65" t="s">
        <v>41</v>
      </c>
      <c r="K135" s="65">
        <v>2</v>
      </c>
      <c r="L135" s="65" t="s">
        <v>27</v>
      </c>
      <c r="M135" s="6"/>
      <c r="N135" s="6"/>
      <c r="O135" s="6"/>
      <c r="P135" s="6">
        <f>$B135</f>
        <v>131</v>
      </c>
      <c r="Q135" s="6"/>
      <c r="R135" s="6"/>
      <c r="S135" s="6"/>
      <c r="U135" s="6"/>
      <c r="V135" s="6"/>
      <c r="W135" s="6"/>
      <c r="X135" s="6">
        <f>$D135</f>
        <v>80</v>
      </c>
      <c r="Y135" s="6"/>
      <c r="Z135" s="6"/>
      <c r="AA135" s="6"/>
    </row>
    <row r="136" spans="1:27" ht="15" customHeight="1" x14ac:dyDescent="0.3">
      <c r="A136" s="65">
        <v>165</v>
      </c>
      <c r="B136" s="65">
        <v>132</v>
      </c>
      <c r="C136" s="65">
        <v>49</v>
      </c>
      <c r="D136" s="65">
        <v>81</v>
      </c>
      <c r="E136" s="65">
        <v>1744</v>
      </c>
      <c r="F136" s="66">
        <v>3.453703703703704E-2</v>
      </c>
      <c r="G136" s="67" t="s">
        <v>448</v>
      </c>
      <c r="H136" s="67" t="s">
        <v>449</v>
      </c>
      <c r="I136" s="65" t="s">
        <v>344</v>
      </c>
      <c r="J136" s="65" t="s">
        <v>19</v>
      </c>
      <c r="K136" s="65">
        <v>2</v>
      </c>
      <c r="L136" s="65" t="s">
        <v>27</v>
      </c>
      <c r="M136" s="6"/>
      <c r="N136" s="6"/>
      <c r="O136" s="6"/>
      <c r="P136" s="6"/>
      <c r="Q136" s="6">
        <f>$B136</f>
        <v>132</v>
      </c>
      <c r="R136" s="6"/>
      <c r="S136" s="6"/>
      <c r="U136" s="6"/>
      <c r="V136" s="6"/>
      <c r="W136" s="6"/>
      <c r="X136" s="6"/>
      <c r="Y136" s="6">
        <f>$D136</f>
        <v>81</v>
      </c>
      <c r="Z136" s="6"/>
      <c r="AA136" s="6"/>
    </row>
    <row r="137" spans="1:27" ht="15" customHeight="1" x14ac:dyDescent="0.3">
      <c r="A137" s="65">
        <v>166</v>
      </c>
      <c r="B137" s="65">
        <v>133</v>
      </c>
      <c r="C137" s="65">
        <v>28</v>
      </c>
      <c r="D137" s="65">
        <v>82</v>
      </c>
      <c r="E137" s="65">
        <v>1775</v>
      </c>
      <c r="F137" s="66">
        <v>3.4606481481481481E-2</v>
      </c>
      <c r="G137" s="67" t="s">
        <v>345</v>
      </c>
      <c r="H137" s="67" t="s">
        <v>539</v>
      </c>
      <c r="I137" s="65" t="s">
        <v>363</v>
      </c>
      <c r="J137" s="65" t="s">
        <v>19</v>
      </c>
      <c r="K137" s="65">
        <v>2</v>
      </c>
      <c r="L137" s="65" t="s">
        <v>27</v>
      </c>
      <c r="M137" s="6"/>
      <c r="N137" s="6"/>
      <c r="O137" s="6"/>
      <c r="P137" s="6"/>
      <c r="Q137" s="6">
        <f>$B137</f>
        <v>133</v>
      </c>
      <c r="R137" s="6"/>
      <c r="S137" s="6"/>
      <c r="U137" s="6"/>
      <c r="V137" s="6"/>
      <c r="W137" s="6"/>
      <c r="X137" s="6"/>
      <c r="Y137" s="6">
        <f>$D137</f>
        <v>82</v>
      </c>
      <c r="Z137" s="6"/>
      <c r="AA137" s="6"/>
    </row>
    <row r="138" spans="1:27" ht="15" customHeight="1" x14ac:dyDescent="0.3">
      <c r="A138" s="65">
        <v>167</v>
      </c>
      <c r="B138" s="65">
        <v>134</v>
      </c>
      <c r="C138" s="65">
        <v>29</v>
      </c>
      <c r="D138" s="65">
        <v>83</v>
      </c>
      <c r="E138" s="65">
        <v>1042</v>
      </c>
      <c r="F138" s="66">
        <v>3.4675925925925929E-2</v>
      </c>
      <c r="G138" s="67" t="s">
        <v>385</v>
      </c>
      <c r="H138" s="67" t="s">
        <v>450</v>
      </c>
      <c r="I138" s="65" t="s">
        <v>363</v>
      </c>
      <c r="J138" s="65" t="s">
        <v>42</v>
      </c>
      <c r="K138" s="65">
        <v>2</v>
      </c>
      <c r="L138" s="65" t="s">
        <v>27</v>
      </c>
      <c r="M138" s="6"/>
      <c r="N138" s="6"/>
      <c r="O138" s="6"/>
      <c r="P138" s="6"/>
      <c r="Q138" s="6"/>
      <c r="R138" s="6"/>
      <c r="S138" s="6">
        <f>$B138</f>
        <v>134</v>
      </c>
      <c r="U138" s="6"/>
      <c r="V138" s="6"/>
      <c r="W138" s="6"/>
      <c r="X138" s="6"/>
      <c r="Y138" s="6"/>
      <c r="Z138" s="6"/>
      <c r="AA138" s="6">
        <f>$D138</f>
        <v>83</v>
      </c>
    </row>
    <row r="139" spans="1:27" ht="15" customHeight="1" x14ac:dyDescent="0.3">
      <c r="A139" s="65">
        <v>168</v>
      </c>
      <c r="B139" s="65">
        <v>135</v>
      </c>
      <c r="C139" s="65">
        <v>50</v>
      </c>
      <c r="D139" s="65">
        <v>84</v>
      </c>
      <c r="E139" s="65">
        <v>1755</v>
      </c>
      <c r="F139" s="66">
        <v>3.4814814814814819E-2</v>
      </c>
      <c r="G139" s="67" t="s">
        <v>420</v>
      </c>
      <c r="H139" s="67" t="s">
        <v>451</v>
      </c>
      <c r="I139" s="65" t="s">
        <v>344</v>
      </c>
      <c r="J139" s="65" t="s">
        <v>19</v>
      </c>
      <c r="K139" s="65">
        <v>2</v>
      </c>
      <c r="L139" s="65" t="s">
        <v>27</v>
      </c>
      <c r="M139" s="6"/>
      <c r="N139" s="6"/>
      <c r="O139" s="6"/>
      <c r="P139" s="6"/>
      <c r="Q139" s="6">
        <f>$B139</f>
        <v>135</v>
      </c>
      <c r="R139" s="6"/>
      <c r="S139" s="6"/>
      <c r="U139" s="6"/>
      <c r="V139" s="6"/>
      <c r="W139" s="6"/>
      <c r="X139" s="6"/>
      <c r="Y139" s="6">
        <f>$D139</f>
        <v>84</v>
      </c>
      <c r="Z139" s="6"/>
      <c r="AA139" s="6"/>
    </row>
    <row r="140" spans="1:27" ht="15" customHeight="1" x14ac:dyDescent="0.3">
      <c r="A140" s="65">
        <v>169</v>
      </c>
      <c r="B140" s="65">
        <v>136</v>
      </c>
      <c r="C140" s="65">
        <v>1</v>
      </c>
      <c r="D140" s="65">
        <v>85</v>
      </c>
      <c r="E140" s="65">
        <v>1674</v>
      </c>
      <c r="F140" s="66">
        <v>3.487268518518518E-2</v>
      </c>
      <c r="G140" s="67" t="s">
        <v>313</v>
      </c>
      <c r="H140" s="67" t="s">
        <v>452</v>
      </c>
      <c r="I140" s="65" t="s">
        <v>453</v>
      </c>
      <c r="J140" s="65" t="s">
        <v>24</v>
      </c>
      <c r="K140" s="65">
        <v>2</v>
      </c>
      <c r="L140" s="65" t="s">
        <v>27</v>
      </c>
      <c r="M140" s="6">
        <f>$B140</f>
        <v>136</v>
      </c>
      <c r="N140" s="6"/>
      <c r="O140" s="6"/>
      <c r="P140" s="6"/>
      <c r="Q140" s="6"/>
      <c r="R140" s="6"/>
      <c r="S140" s="6"/>
      <c r="U140" s="6">
        <f>$D140</f>
        <v>85</v>
      </c>
      <c r="V140" s="6"/>
      <c r="W140" s="6"/>
      <c r="X140" s="6"/>
      <c r="Y140" s="6"/>
      <c r="Z140" s="6"/>
      <c r="AA140" s="6"/>
    </row>
    <row r="141" spans="1:27" ht="15" customHeight="1" x14ac:dyDescent="0.3">
      <c r="A141" s="65">
        <v>170</v>
      </c>
      <c r="B141" s="65">
        <v>137</v>
      </c>
      <c r="C141" s="65"/>
      <c r="D141" s="65"/>
      <c r="E141" s="65">
        <v>1090</v>
      </c>
      <c r="F141" s="66">
        <v>3.4907407407407408E-2</v>
      </c>
      <c r="G141" s="67" t="s">
        <v>330</v>
      </c>
      <c r="H141" s="67" t="s">
        <v>194</v>
      </c>
      <c r="I141" s="65" t="s">
        <v>66</v>
      </c>
      <c r="J141" s="65" t="s">
        <v>41</v>
      </c>
      <c r="K141" s="65">
        <v>2</v>
      </c>
      <c r="L141" s="65" t="s">
        <v>27</v>
      </c>
      <c r="M141" s="6"/>
      <c r="N141" s="6"/>
      <c r="O141" s="6"/>
      <c r="P141" s="6">
        <f>$B141</f>
        <v>137</v>
      </c>
      <c r="Q141" s="6"/>
      <c r="R141" s="6"/>
      <c r="S141" s="6"/>
      <c r="U141" s="6"/>
      <c r="V141" s="6"/>
      <c r="W141" s="6"/>
      <c r="X141" s="6"/>
      <c r="Y141" s="6"/>
      <c r="Z141" s="6"/>
      <c r="AA141" s="6"/>
    </row>
    <row r="142" spans="1:27" ht="15" customHeight="1" x14ac:dyDescent="0.3">
      <c r="A142" s="65">
        <v>171</v>
      </c>
      <c r="B142" s="65">
        <v>138</v>
      </c>
      <c r="C142" s="65">
        <v>51</v>
      </c>
      <c r="D142" s="65">
        <v>86</v>
      </c>
      <c r="E142" s="65">
        <v>1024</v>
      </c>
      <c r="F142" s="66">
        <v>3.4965277777777783E-2</v>
      </c>
      <c r="G142" s="67" t="s">
        <v>387</v>
      </c>
      <c r="H142" s="67" t="s">
        <v>454</v>
      </c>
      <c r="I142" s="65" t="s">
        <v>344</v>
      </c>
      <c r="J142" s="65" t="s">
        <v>42</v>
      </c>
      <c r="K142" s="65">
        <v>2</v>
      </c>
      <c r="L142" s="65" t="s">
        <v>27</v>
      </c>
      <c r="M142" s="6"/>
      <c r="N142" s="6"/>
      <c r="O142" s="6"/>
      <c r="P142" s="6"/>
      <c r="Q142" s="6"/>
      <c r="R142" s="6"/>
      <c r="S142" s="6">
        <f>$B142</f>
        <v>138</v>
      </c>
      <c r="U142" s="6"/>
      <c r="V142" s="6"/>
      <c r="W142" s="6"/>
      <c r="X142" s="6"/>
      <c r="Y142" s="6"/>
      <c r="Z142" s="6"/>
      <c r="AA142" s="6">
        <f>$D142</f>
        <v>86</v>
      </c>
    </row>
    <row r="143" spans="1:27" ht="15" customHeight="1" x14ac:dyDescent="0.3">
      <c r="A143" s="65">
        <v>174</v>
      </c>
      <c r="B143" s="65">
        <v>139</v>
      </c>
      <c r="C143" s="65">
        <v>52</v>
      </c>
      <c r="D143" s="65">
        <v>87</v>
      </c>
      <c r="E143" s="65">
        <v>1012</v>
      </c>
      <c r="F143" s="66">
        <v>3.5046296296296298E-2</v>
      </c>
      <c r="G143" s="67" t="s">
        <v>455</v>
      </c>
      <c r="H143" s="67" t="s">
        <v>456</v>
      </c>
      <c r="I143" s="65" t="s">
        <v>344</v>
      </c>
      <c r="J143" s="65" t="s">
        <v>42</v>
      </c>
      <c r="K143" s="65">
        <v>2</v>
      </c>
      <c r="L143" s="65" t="s">
        <v>27</v>
      </c>
      <c r="M143" s="6"/>
      <c r="N143" s="6"/>
      <c r="O143" s="6"/>
      <c r="P143" s="6"/>
      <c r="Q143" s="6"/>
      <c r="R143" s="6"/>
      <c r="S143" s="6">
        <f>$B143</f>
        <v>139</v>
      </c>
      <c r="U143" s="6"/>
      <c r="V143" s="6"/>
      <c r="W143" s="6"/>
      <c r="X143" s="6"/>
      <c r="Y143" s="6"/>
      <c r="Z143" s="6"/>
      <c r="AA143" s="6">
        <f>$D143</f>
        <v>87</v>
      </c>
    </row>
    <row r="144" spans="1:27" ht="15" customHeight="1" x14ac:dyDescent="0.3">
      <c r="A144" s="65">
        <v>175</v>
      </c>
      <c r="B144" s="65">
        <v>140</v>
      </c>
      <c r="C144" s="65">
        <v>30</v>
      </c>
      <c r="D144" s="65">
        <v>88</v>
      </c>
      <c r="E144" s="65">
        <v>978</v>
      </c>
      <c r="F144" s="66">
        <v>3.5231481481481482E-2</v>
      </c>
      <c r="G144" s="67" t="s">
        <v>438</v>
      </c>
      <c r="H144" s="67" t="s">
        <v>457</v>
      </c>
      <c r="I144" s="65" t="s">
        <v>363</v>
      </c>
      <c r="J144" s="65" t="s">
        <v>42</v>
      </c>
      <c r="K144" s="65">
        <v>2</v>
      </c>
      <c r="L144" s="65" t="s">
        <v>27</v>
      </c>
      <c r="M144" s="6"/>
      <c r="N144" s="6"/>
      <c r="O144" s="6"/>
      <c r="P144" s="6"/>
      <c r="Q144" s="6"/>
      <c r="R144" s="6"/>
      <c r="S144" s="6">
        <f>$B144</f>
        <v>140</v>
      </c>
      <c r="U144" s="6"/>
      <c r="V144" s="6"/>
      <c r="W144" s="6"/>
      <c r="X144" s="6"/>
      <c r="Y144" s="6"/>
      <c r="Z144" s="6"/>
      <c r="AA144" s="6">
        <f>$D144</f>
        <v>88</v>
      </c>
    </row>
    <row r="145" spans="1:27" ht="15" customHeight="1" x14ac:dyDescent="0.3">
      <c r="A145" s="65">
        <v>176</v>
      </c>
      <c r="B145" s="65">
        <v>141</v>
      </c>
      <c r="C145" s="65">
        <v>31</v>
      </c>
      <c r="D145" s="65">
        <v>89</v>
      </c>
      <c r="E145" s="65">
        <v>1354</v>
      </c>
      <c r="F145" s="66">
        <v>3.5277777777777776E-2</v>
      </c>
      <c r="G145" s="67" t="s">
        <v>458</v>
      </c>
      <c r="H145" s="67" t="s">
        <v>459</v>
      </c>
      <c r="I145" s="65" t="s">
        <v>363</v>
      </c>
      <c r="J145" s="65" t="s">
        <v>18</v>
      </c>
      <c r="K145" s="65">
        <v>2</v>
      </c>
      <c r="L145" s="65" t="s">
        <v>27</v>
      </c>
      <c r="M145" s="6"/>
      <c r="N145" s="6">
        <f>$B145</f>
        <v>141</v>
      </c>
      <c r="O145" s="6"/>
      <c r="P145" s="6"/>
      <c r="Q145" s="6"/>
      <c r="R145" s="6"/>
      <c r="S145" s="6"/>
      <c r="U145" s="6"/>
      <c r="V145" s="6">
        <f>$D145</f>
        <v>89</v>
      </c>
      <c r="W145" s="6"/>
      <c r="X145" s="6"/>
      <c r="Y145" s="6"/>
      <c r="Z145" s="6"/>
      <c r="AA145" s="6"/>
    </row>
    <row r="146" spans="1:27" ht="15" customHeight="1" x14ac:dyDescent="0.3">
      <c r="A146" s="65">
        <v>177</v>
      </c>
      <c r="B146" s="65">
        <v>142</v>
      </c>
      <c r="C146" s="65">
        <v>2</v>
      </c>
      <c r="D146" s="65">
        <v>90</v>
      </c>
      <c r="E146" s="65">
        <v>1093</v>
      </c>
      <c r="F146" s="66">
        <v>3.5405092592592592E-2</v>
      </c>
      <c r="G146" s="67" t="s">
        <v>318</v>
      </c>
      <c r="H146" s="67" t="s">
        <v>460</v>
      </c>
      <c r="I146" s="65" t="s">
        <v>453</v>
      </c>
      <c r="J146" s="65" t="s">
        <v>41</v>
      </c>
      <c r="K146" s="65">
        <v>2</v>
      </c>
      <c r="L146" s="65" t="s">
        <v>27</v>
      </c>
      <c r="M146" s="6"/>
      <c r="N146" s="6"/>
      <c r="O146" s="6"/>
      <c r="P146" s="6">
        <f>$B146</f>
        <v>142</v>
      </c>
      <c r="Q146" s="6"/>
      <c r="R146" s="6"/>
      <c r="S146" s="6"/>
      <c r="U146" s="6"/>
      <c r="V146" s="6"/>
      <c r="W146" s="6"/>
      <c r="X146" s="6">
        <f>$D146</f>
        <v>90</v>
      </c>
      <c r="Y146" s="6"/>
      <c r="Z146" s="6"/>
      <c r="AA146" s="6"/>
    </row>
    <row r="147" spans="1:27" ht="15" customHeight="1" x14ac:dyDescent="0.3">
      <c r="A147" s="65">
        <v>179</v>
      </c>
      <c r="B147" s="65">
        <v>143</v>
      </c>
      <c r="C147" s="65">
        <v>32</v>
      </c>
      <c r="D147" s="65">
        <v>91</v>
      </c>
      <c r="E147" s="65">
        <v>1119</v>
      </c>
      <c r="F147" s="66">
        <v>3.5486111111111114E-2</v>
      </c>
      <c r="G147" s="67" t="s">
        <v>385</v>
      </c>
      <c r="H147" s="67" t="s">
        <v>461</v>
      </c>
      <c r="I147" s="65" t="s">
        <v>363</v>
      </c>
      <c r="J147" s="65" t="s">
        <v>41</v>
      </c>
      <c r="K147" s="65">
        <v>2</v>
      </c>
      <c r="L147" s="65" t="s">
        <v>27</v>
      </c>
      <c r="M147" s="6"/>
      <c r="N147" s="6"/>
      <c r="O147" s="6"/>
      <c r="P147" s="6">
        <f>$B147</f>
        <v>143</v>
      </c>
      <c r="Q147" s="6"/>
      <c r="R147" s="6"/>
      <c r="S147" s="6"/>
      <c r="U147" s="6"/>
      <c r="V147" s="6"/>
      <c r="W147" s="6"/>
      <c r="X147" s="6">
        <f>$D147</f>
        <v>91</v>
      </c>
      <c r="Y147" s="6"/>
      <c r="Z147" s="6"/>
      <c r="AA147" s="6"/>
    </row>
    <row r="148" spans="1:27" ht="15" customHeight="1" x14ac:dyDescent="0.3">
      <c r="A148" s="65">
        <v>181</v>
      </c>
      <c r="B148" s="65">
        <v>144</v>
      </c>
      <c r="C148" s="65">
        <v>53</v>
      </c>
      <c r="D148" s="65">
        <v>92</v>
      </c>
      <c r="E148" s="65">
        <v>1133</v>
      </c>
      <c r="F148" s="66">
        <v>3.5706018518518519E-2</v>
      </c>
      <c r="G148" s="67" t="s">
        <v>462</v>
      </c>
      <c r="H148" s="67" t="s">
        <v>463</v>
      </c>
      <c r="I148" s="65" t="s">
        <v>344</v>
      </c>
      <c r="J148" s="65" t="s">
        <v>41</v>
      </c>
      <c r="K148" s="65">
        <v>2</v>
      </c>
      <c r="L148" s="65" t="s">
        <v>27</v>
      </c>
      <c r="M148" s="6"/>
      <c r="N148" s="6"/>
      <c r="O148" s="6"/>
      <c r="P148" s="6">
        <f>$B148</f>
        <v>144</v>
      </c>
      <c r="Q148" s="6"/>
      <c r="R148" s="6"/>
      <c r="S148" s="6"/>
      <c r="U148" s="6"/>
      <c r="V148" s="6"/>
      <c r="W148" s="6"/>
      <c r="X148" s="6">
        <f>$D148</f>
        <v>92</v>
      </c>
      <c r="Y148" s="6"/>
      <c r="Z148" s="6"/>
      <c r="AA148" s="6"/>
    </row>
    <row r="149" spans="1:27" ht="15" customHeight="1" x14ac:dyDescent="0.3">
      <c r="A149" s="65">
        <v>183</v>
      </c>
      <c r="B149" s="65">
        <v>145</v>
      </c>
      <c r="C149" s="65">
        <v>3</v>
      </c>
      <c r="D149" s="65">
        <v>93</v>
      </c>
      <c r="E149" s="65">
        <v>1747</v>
      </c>
      <c r="F149" s="66">
        <v>3.5868055555555549E-2</v>
      </c>
      <c r="G149" s="67" t="s">
        <v>371</v>
      </c>
      <c r="H149" s="67" t="s">
        <v>87</v>
      </c>
      <c r="I149" s="65" t="s">
        <v>453</v>
      </c>
      <c r="J149" s="65" t="s">
        <v>19</v>
      </c>
      <c r="K149" s="65">
        <v>2</v>
      </c>
      <c r="L149" s="65" t="s">
        <v>27</v>
      </c>
      <c r="M149" s="6"/>
      <c r="N149" s="6"/>
      <c r="O149" s="6"/>
      <c r="P149" s="6"/>
      <c r="Q149" s="6">
        <f>$B149</f>
        <v>145</v>
      </c>
      <c r="R149" s="6"/>
      <c r="S149" s="6"/>
      <c r="U149" s="6"/>
      <c r="V149" s="6"/>
      <c r="W149" s="6"/>
      <c r="X149" s="6"/>
      <c r="Y149" s="6">
        <f>$D149</f>
        <v>93</v>
      </c>
      <c r="Z149" s="6"/>
      <c r="AA149" s="6"/>
    </row>
    <row r="150" spans="1:27" ht="15" customHeight="1" x14ac:dyDescent="0.3">
      <c r="A150" s="65">
        <v>185</v>
      </c>
      <c r="B150" s="65">
        <v>146</v>
      </c>
      <c r="C150" s="65"/>
      <c r="D150" s="65"/>
      <c r="E150" s="65">
        <v>1003</v>
      </c>
      <c r="F150" s="66">
        <v>3.5925925925925924E-2</v>
      </c>
      <c r="G150" s="67" t="s">
        <v>259</v>
      </c>
      <c r="H150" s="67" t="s">
        <v>331</v>
      </c>
      <c r="I150" s="65" t="s">
        <v>66</v>
      </c>
      <c r="J150" s="65" t="s">
        <v>42</v>
      </c>
      <c r="K150" s="65">
        <v>2</v>
      </c>
      <c r="L150" s="65" t="s">
        <v>27</v>
      </c>
      <c r="M150" s="6"/>
      <c r="N150" s="6"/>
      <c r="O150" s="6"/>
      <c r="P150" s="6"/>
      <c r="Q150" s="6"/>
      <c r="R150" s="6"/>
      <c r="S150" s="6">
        <f>$B150</f>
        <v>146</v>
      </c>
      <c r="U150" s="6"/>
      <c r="V150" s="6"/>
      <c r="W150" s="6"/>
      <c r="X150" s="6"/>
      <c r="Y150" s="6"/>
      <c r="Z150" s="6"/>
      <c r="AA150" s="6"/>
    </row>
    <row r="151" spans="1:27" ht="15" customHeight="1" x14ac:dyDescent="0.3">
      <c r="A151" s="65">
        <v>187</v>
      </c>
      <c r="B151" s="65">
        <v>147</v>
      </c>
      <c r="C151" s="65">
        <v>54</v>
      </c>
      <c r="D151" s="65">
        <v>94</v>
      </c>
      <c r="E151" s="65">
        <v>455</v>
      </c>
      <c r="F151" s="66">
        <v>3.5960648148148151E-2</v>
      </c>
      <c r="G151" s="67" t="s">
        <v>464</v>
      </c>
      <c r="H151" s="67" t="s">
        <v>419</v>
      </c>
      <c r="I151" s="65" t="s">
        <v>344</v>
      </c>
      <c r="J151" s="65" t="s">
        <v>59</v>
      </c>
      <c r="K151" s="65">
        <v>2</v>
      </c>
      <c r="L151" s="65" t="s">
        <v>27</v>
      </c>
      <c r="M151" s="6"/>
      <c r="N151" s="6"/>
      <c r="O151" s="6"/>
      <c r="P151" s="6"/>
      <c r="Q151" s="6"/>
      <c r="R151" s="6">
        <f>$B151</f>
        <v>147</v>
      </c>
      <c r="S151" s="6"/>
      <c r="U151" s="6"/>
      <c r="V151" s="6"/>
      <c r="W151" s="6"/>
      <c r="X151" s="6"/>
      <c r="Y151" s="6"/>
      <c r="Z151" s="6">
        <f>$D151</f>
        <v>94</v>
      </c>
      <c r="AA151" s="6"/>
    </row>
    <row r="152" spans="1:27" ht="15" customHeight="1" x14ac:dyDescent="0.3">
      <c r="A152" s="65">
        <v>189</v>
      </c>
      <c r="B152" s="65">
        <v>148</v>
      </c>
      <c r="C152" s="65">
        <v>33</v>
      </c>
      <c r="D152" s="65">
        <v>94</v>
      </c>
      <c r="E152" s="65">
        <v>1617</v>
      </c>
      <c r="F152" s="66">
        <v>3.6030092592592593E-2</v>
      </c>
      <c r="G152" s="67" t="s">
        <v>332</v>
      </c>
      <c r="H152" s="67" t="s">
        <v>333</v>
      </c>
      <c r="I152" s="65" t="s">
        <v>363</v>
      </c>
      <c r="J152" s="65" t="s">
        <v>24</v>
      </c>
      <c r="K152" s="65">
        <v>2</v>
      </c>
      <c r="L152" s="65" t="s">
        <v>27</v>
      </c>
      <c r="M152" s="6">
        <f>$B152</f>
        <v>148</v>
      </c>
      <c r="N152" s="6"/>
      <c r="O152" s="6"/>
      <c r="P152" s="6"/>
      <c r="Q152" s="6"/>
      <c r="R152" s="6"/>
      <c r="S152" s="6"/>
      <c r="U152" s="6">
        <f>$D152</f>
        <v>94</v>
      </c>
      <c r="V152" s="6"/>
      <c r="W152" s="6"/>
      <c r="X152" s="6"/>
      <c r="Y152" s="6"/>
      <c r="Z152" s="6"/>
      <c r="AA152" s="6"/>
    </row>
    <row r="153" spans="1:27" ht="15" customHeight="1" x14ac:dyDescent="0.3">
      <c r="A153" s="65">
        <v>190</v>
      </c>
      <c r="B153" s="65">
        <v>149</v>
      </c>
      <c r="C153" s="65">
        <v>6</v>
      </c>
      <c r="D153" s="65">
        <v>95</v>
      </c>
      <c r="E153" s="65">
        <v>1641</v>
      </c>
      <c r="F153" s="66">
        <v>3.619212962962963E-2</v>
      </c>
      <c r="G153" s="67" t="s">
        <v>280</v>
      </c>
      <c r="H153" s="67" t="s">
        <v>465</v>
      </c>
      <c r="I153" s="65" t="s">
        <v>380</v>
      </c>
      <c r="J153" s="65" t="s">
        <v>24</v>
      </c>
      <c r="K153" s="65">
        <v>2</v>
      </c>
      <c r="L153" s="65" t="s">
        <v>27</v>
      </c>
      <c r="M153" s="6">
        <f>$B153</f>
        <v>149</v>
      </c>
      <c r="N153" s="6"/>
      <c r="O153" s="6"/>
      <c r="P153" s="6"/>
      <c r="Q153" s="6"/>
      <c r="R153" s="6"/>
      <c r="S153" s="6"/>
      <c r="U153" s="6">
        <f>$D153</f>
        <v>95</v>
      </c>
      <c r="V153" s="6"/>
      <c r="W153" s="6"/>
      <c r="X153" s="6"/>
      <c r="Y153" s="6"/>
      <c r="Z153" s="6"/>
      <c r="AA153" s="6"/>
    </row>
    <row r="154" spans="1:27" ht="15" customHeight="1" x14ac:dyDescent="0.3">
      <c r="A154" s="65">
        <v>192</v>
      </c>
      <c r="B154" s="65">
        <v>150</v>
      </c>
      <c r="C154" s="65">
        <v>34</v>
      </c>
      <c r="D154" s="65">
        <v>96</v>
      </c>
      <c r="E154" s="65">
        <v>1002</v>
      </c>
      <c r="F154" s="66">
        <v>3.6400462962962961E-2</v>
      </c>
      <c r="G154" s="67" t="s">
        <v>466</v>
      </c>
      <c r="H154" s="67" t="s">
        <v>467</v>
      </c>
      <c r="I154" s="65" t="s">
        <v>363</v>
      </c>
      <c r="J154" s="65" t="s">
        <v>42</v>
      </c>
      <c r="K154" s="65">
        <v>2</v>
      </c>
      <c r="L154" s="65" t="s">
        <v>27</v>
      </c>
      <c r="M154" s="6"/>
      <c r="N154" s="6"/>
      <c r="O154" s="6"/>
      <c r="P154" s="6"/>
      <c r="Q154" s="6"/>
      <c r="R154" s="6"/>
      <c r="S154" s="6">
        <f>$B154</f>
        <v>150</v>
      </c>
      <c r="U154" s="6"/>
      <c r="V154" s="6"/>
      <c r="W154" s="6"/>
      <c r="X154" s="6"/>
      <c r="Y154" s="6"/>
      <c r="Z154" s="6"/>
      <c r="AA154" s="6">
        <f>$D154</f>
        <v>96</v>
      </c>
    </row>
    <row r="155" spans="1:27" ht="15" customHeight="1" x14ac:dyDescent="0.3">
      <c r="A155" s="65">
        <v>194</v>
      </c>
      <c r="B155" s="65">
        <v>151</v>
      </c>
      <c r="C155" s="65">
        <v>35</v>
      </c>
      <c r="D155" s="65">
        <v>97</v>
      </c>
      <c r="E155" s="65">
        <v>1630</v>
      </c>
      <c r="F155" s="66">
        <v>3.6458333333333336E-2</v>
      </c>
      <c r="G155" s="67" t="s">
        <v>427</v>
      </c>
      <c r="H155" s="67" t="s">
        <v>143</v>
      </c>
      <c r="I155" s="65" t="s">
        <v>363</v>
      </c>
      <c r="J155" s="65" t="s">
        <v>24</v>
      </c>
      <c r="K155" s="65">
        <v>2</v>
      </c>
      <c r="L155" s="65" t="s">
        <v>27</v>
      </c>
      <c r="M155" s="6">
        <f>$B155</f>
        <v>151</v>
      </c>
      <c r="N155" s="6"/>
      <c r="O155" s="6"/>
      <c r="P155" s="6"/>
      <c r="Q155" s="6"/>
      <c r="R155" s="6"/>
      <c r="S155" s="6"/>
      <c r="U155" s="6">
        <f>$D155</f>
        <v>97</v>
      </c>
      <c r="V155" s="6"/>
      <c r="W155" s="6"/>
      <c r="X155" s="6"/>
      <c r="Y155" s="6"/>
      <c r="Z155" s="6"/>
      <c r="AA155" s="6"/>
    </row>
    <row r="156" spans="1:27" ht="15" customHeight="1" x14ac:dyDescent="0.3">
      <c r="A156" s="65">
        <v>196</v>
      </c>
      <c r="B156" s="65">
        <v>152</v>
      </c>
      <c r="C156" s="65">
        <v>7</v>
      </c>
      <c r="D156" s="65">
        <v>98</v>
      </c>
      <c r="E156" s="65">
        <v>1616</v>
      </c>
      <c r="F156" s="66">
        <v>3.6481481481481483E-2</v>
      </c>
      <c r="G156" s="67" t="s">
        <v>313</v>
      </c>
      <c r="H156" s="67" t="s">
        <v>468</v>
      </c>
      <c r="I156" s="65" t="s">
        <v>380</v>
      </c>
      <c r="J156" s="65" t="s">
        <v>24</v>
      </c>
      <c r="K156" s="65">
        <v>2</v>
      </c>
      <c r="L156" s="65" t="s">
        <v>27</v>
      </c>
      <c r="M156" s="6">
        <f>$B156</f>
        <v>152</v>
      </c>
      <c r="N156" s="6"/>
      <c r="O156" s="6"/>
      <c r="P156" s="6"/>
      <c r="Q156" s="6"/>
      <c r="R156" s="6"/>
      <c r="S156" s="6"/>
      <c r="U156" s="6">
        <f>$D156</f>
        <v>98</v>
      </c>
      <c r="V156" s="6"/>
      <c r="W156" s="6"/>
      <c r="X156" s="6"/>
      <c r="Y156" s="6"/>
      <c r="Z156" s="6"/>
      <c r="AA156" s="6"/>
    </row>
    <row r="157" spans="1:27" ht="15" customHeight="1" x14ac:dyDescent="0.3">
      <c r="A157" s="65">
        <v>200</v>
      </c>
      <c r="B157" s="65">
        <v>153</v>
      </c>
      <c r="C157" s="65">
        <v>55</v>
      </c>
      <c r="D157" s="65">
        <v>99</v>
      </c>
      <c r="E157" s="65">
        <v>1746</v>
      </c>
      <c r="F157" s="66">
        <v>3.6724537037037035E-2</v>
      </c>
      <c r="G157" s="67" t="s">
        <v>469</v>
      </c>
      <c r="H157" s="67" t="s">
        <v>470</v>
      </c>
      <c r="I157" s="65" t="s">
        <v>344</v>
      </c>
      <c r="J157" s="65" t="s">
        <v>19</v>
      </c>
      <c r="K157" s="65">
        <v>2</v>
      </c>
      <c r="L157" s="65" t="s">
        <v>27</v>
      </c>
      <c r="M157" s="6"/>
      <c r="N157" s="6"/>
      <c r="O157" s="6"/>
      <c r="P157" s="6"/>
      <c r="Q157" s="6">
        <f>$B157</f>
        <v>153</v>
      </c>
      <c r="R157" s="6"/>
      <c r="S157" s="6"/>
      <c r="U157" s="6"/>
      <c r="V157" s="6"/>
      <c r="W157" s="6"/>
      <c r="X157" s="6"/>
      <c r="Y157" s="6">
        <f>$D157</f>
        <v>99</v>
      </c>
      <c r="Z157" s="6"/>
      <c r="AA157" s="6"/>
    </row>
    <row r="158" spans="1:27" ht="15" customHeight="1" x14ac:dyDescent="0.3">
      <c r="A158" s="65">
        <v>201</v>
      </c>
      <c r="B158" s="65">
        <v>154</v>
      </c>
      <c r="C158" s="65">
        <v>56</v>
      </c>
      <c r="D158" s="65">
        <v>100</v>
      </c>
      <c r="E158" s="65">
        <v>777</v>
      </c>
      <c r="F158" s="66">
        <v>3.6759259259259262E-2</v>
      </c>
      <c r="G158" s="67" t="s">
        <v>471</v>
      </c>
      <c r="H158" s="67" t="s">
        <v>472</v>
      </c>
      <c r="I158" s="65" t="s">
        <v>344</v>
      </c>
      <c r="J158" s="65" t="s">
        <v>63</v>
      </c>
      <c r="K158" s="65">
        <v>2</v>
      </c>
      <c r="L158" s="65" t="s">
        <v>27</v>
      </c>
      <c r="M158" s="6"/>
      <c r="N158" s="6"/>
      <c r="O158" s="6">
        <f>$B158</f>
        <v>154</v>
      </c>
      <c r="P158" s="6"/>
      <c r="Q158" s="6"/>
      <c r="R158" s="6"/>
      <c r="S158" s="6"/>
      <c r="U158" s="6"/>
      <c r="V158" s="6"/>
      <c r="W158" s="6">
        <f>$D158</f>
        <v>100</v>
      </c>
      <c r="X158" s="6"/>
      <c r="Y158" s="6"/>
      <c r="Z158" s="6"/>
      <c r="AA158" s="6"/>
    </row>
    <row r="159" spans="1:27" ht="15" customHeight="1" x14ac:dyDescent="0.3">
      <c r="A159" s="65">
        <v>202</v>
      </c>
      <c r="B159" s="65">
        <v>155</v>
      </c>
      <c r="C159" s="65">
        <v>57</v>
      </c>
      <c r="D159" s="65">
        <v>101</v>
      </c>
      <c r="E159" s="65">
        <v>1347</v>
      </c>
      <c r="F159" s="66">
        <v>3.6793981481481483E-2</v>
      </c>
      <c r="G159" s="67" t="s">
        <v>473</v>
      </c>
      <c r="H159" s="67" t="s">
        <v>474</v>
      </c>
      <c r="I159" s="65" t="s">
        <v>344</v>
      </c>
      <c r="J159" s="65" t="s">
        <v>18</v>
      </c>
      <c r="K159" s="65">
        <v>2</v>
      </c>
      <c r="L159" s="65" t="s">
        <v>27</v>
      </c>
      <c r="M159" s="6"/>
      <c r="N159" s="6">
        <f>$B159</f>
        <v>155</v>
      </c>
      <c r="O159" s="6"/>
      <c r="P159" s="6"/>
      <c r="Q159" s="6"/>
      <c r="R159" s="6"/>
      <c r="S159" s="6"/>
      <c r="U159" s="6"/>
      <c r="V159" s="6">
        <f>$D159</f>
        <v>101</v>
      </c>
      <c r="W159" s="6"/>
      <c r="X159" s="6"/>
      <c r="Y159" s="6"/>
      <c r="Z159" s="6"/>
      <c r="AA159" s="6"/>
    </row>
    <row r="160" spans="1:27" ht="15" customHeight="1" x14ac:dyDescent="0.3">
      <c r="A160" s="65">
        <v>203</v>
      </c>
      <c r="B160" s="65">
        <v>156</v>
      </c>
      <c r="C160" s="65">
        <v>36</v>
      </c>
      <c r="D160" s="65">
        <v>102</v>
      </c>
      <c r="E160" s="65">
        <v>1121</v>
      </c>
      <c r="F160" s="66">
        <v>3.6863425925925924E-2</v>
      </c>
      <c r="G160" s="67" t="s">
        <v>475</v>
      </c>
      <c r="H160" s="67" t="s">
        <v>250</v>
      </c>
      <c r="I160" s="65" t="s">
        <v>363</v>
      </c>
      <c r="J160" s="65" t="s">
        <v>41</v>
      </c>
      <c r="K160" s="65">
        <v>2</v>
      </c>
      <c r="L160" s="65" t="s">
        <v>27</v>
      </c>
      <c r="M160" s="6"/>
      <c r="N160" s="6"/>
      <c r="O160" s="6"/>
      <c r="P160" s="6">
        <f>$B160</f>
        <v>156</v>
      </c>
      <c r="Q160" s="6"/>
      <c r="R160" s="6"/>
      <c r="S160" s="6"/>
      <c r="U160" s="6"/>
      <c r="V160" s="6"/>
      <c r="W160" s="6"/>
      <c r="X160" s="6">
        <f>$D160</f>
        <v>102</v>
      </c>
      <c r="Y160" s="6"/>
      <c r="Z160" s="6"/>
      <c r="AA160" s="6"/>
    </row>
    <row r="161" spans="1:27" ht="15" customHeight="1" x14ac:dyDescent="0.3">
      <c r="A161" s="65">
        <v>205</v>
      </c>
      <c r="B161" s="65">
        <v>157</v>
      </c>
      <c r="C161" s="65">
        <v>4</v>
      </c>
      <c r="D161" s="65">
        <v>103</v>
      </c>
      <c r="E161" s="65">
        <v>1108</v>
      </c>
      <c r="F161" s="66">
        <v>3.7118055555555557E-2</v>
      </c>
      <c r="G161" s="67" t="s">
        <v>352</v>
      </c>
      <c r="H161" s="67" t="s">
        <v>102</v>
      </c>
      <c r="I161" s="65" t="s">
        <v>453</v>
      </c>
      <c r="J161" s="65" t="s">
        <v>41</v>
      </c>
      <c r="K161" s="65">
        <v>2</v>
      </c>
      <c r="L161" s="65" t="s">
        <v>27</v>
      </c>
      <c r="M161" s="6"/>
      <c r="N161" s="6"/>
      <c r="O161" s="6"/>
      <c r="P161" s="6">
        <f>$B161</f>
        <v>157</v>
      </c>
      <c r="Q161" s="6"/>
      <c r="R161" s="6"/>
      <c r="S161" s="6"/>
      <c r="U161" s="6"/>
      <c r="V161" s="6"/>
      <c r="W161" s="6"/>
      <c r="X161" s="6">
        <f>$D161</f>
        <v>103</v>
      </c>
      <c r="Y161" s="6"/>
      <c r="Z161" s="6"/>
      <c r="AA161" s="6"/>
    </row>
    <row r="162" spans="1:27" ht="15" customHeight="1" x14ac:dyDescent="0.3">
      <c r="A162" s="65">
        <v>208</v>
      </c>
      <c r="B162" s="65">
        <v>158</v>
      </c>
      <c r="C162" s="65">
        <v>37</v>
      </c>
      <c r="D162" s="65">
        <v>104</v>
      </c>
      <c r="E162" s="65">
        <v>1328</v>
      </c>
      <c r="F162" s="66">
        <v>3.7256944444444447E-2</v>
      </c>
      <c r="G162" s="67" t="s">
        <v>476</v>
      </c>
      <c r="H162" s="67" t="s">
        <v>477</v>
      </c>
      <c r="I162" s="65" t="s">
        <v>363</v>
      </c>
      <c r="J162" s="65" t="s">
        <v>18</v>
      </c>
      <c r="K162" s="65">
        <v>2</v>
      </c>
      <c r="L162" s="65" t="s">
        <v>27</v>
      </c>
      <c r="M162" s="6"/>
      <c r="N162" s="6">
        <f>$B162</f>
        <v>158</v>
      </c>
      <c r="O162" s="6"/>
      <c r="P162" s="6"/>
      <c r="Q162" s="6"/>
      <c r="R162" s="6"/>
      <c r="S162" s="6"/>
      <c r="U162" s="6"/>
      <c r="V162" s="6">
        <f>$D162</f>
        <v>104</v>
      </c>
      <c r="W162" s="6"/>
      <c r="X162" s="6"/>
      <c r="Y162" s="6"/>
      <c r="Z162" s="6"/>
      <c r="AA162" s="6"/>
    </row>
    <row r="163" spans="1:27" ht="15" customHeight="1" x14ac:dyDescent="0.3">
      <c r="A163" s="65">
        <v>210</v>
      </c>
      <c r="B163" s="65">
        <v>159</v>
      </c>
      <c r="C163" s="65">
        <v>38</v>
      </c>
      <c r="D163" s="65"/>
      <c r="E163" s="65">
        <v>454</v>
      </c>
      <c r="F163" s="66">
        <v>3.7314814814814815E-2</v>
      </c>
      <c r="G163" s="67" t="s">
        <v>385</v>
      </c>
      <c r="H163" s="67" t="s">
        <v>334</v>
      </c>
      <c r="I163" s="65" t="s">
        <v>363</v>
      </c>
      <c r="J163" s="65" t="s">
        <v>59</v>
      </c>
      <c r="K163" s="65">
        <v>2</v>
      </c>
      <c r="L163" s="65" t="s">
        <v>27</v>
      </c>
      <c r="M163" s="6"/>
      <c r="N163" s="6"/>
      <c r="O163" s="6"/>
      <c r="P163" s="6"/>
      <c r="Q163" s="6"/>
      <c r="R163" s="6">
        <f>$B163</f>
        <v>159</v>
      </c>
      <c r="S163" s="6"/>
      <c r="U163" s="6"/>
      <c r="V163" s="6"/>
      <c r="W163" s="6"/>
      <c r="X163" s="6"/>
      <c r="Y163" s="6"/>
      <c r="Z163" s="6">
        <f>$D163</f>
        <v>0</v>
      </c>
      <c r="AA163" s="6"/>
    </row>
    <row r="164" spans="1:27" ht="15" customHeight="1" x14ac:dyDescent="0.3">
      <c r="A164" s="65">
        <v>211</v>
      </c>
      <c r="B164" s="65">
        <v>160</v>
      </c>
      <c r="C164" s="65"/>
      <c r="D164" s="65">
        <v>105</v>
      </c>
      <c r="E164" s="65">
        <v>1762</v>
      </c>
      <c r="F164" s="66">
        <v>3.7326388888888888E-2</v>
      </c>
      <c r="G164" s="67" t="s">
        <v>83</v>
      </c>
      <c r="H164" s="67" t="s">
        <v>265</v>
      </c>
      <c r="I164" s="65" t="s">
        <v>66</v>
      </c>
      <c r="J164" s="65" t="s">
        <v>19</v>
      </c>
      <c r="K164" s="65">
        <v>2</v>
      </c>
      <c r="L164" s="65" t="s">
        <v>27</v>
      </c>
      <c r="M164" s="6"/>
      <c r="N164" s="6"/>
      <c r="O164" s="6"/>
      <c r="P164" s="6"/>
      <c r="Q164" s="6">
        <f>$B164</f>
        <v>160</v>
      </c>
      <c r="R164" s="6"/>
      <c r="S164" s="6"/>
      <c r="U164" s="6"/>
      <c r="V164" s="6"/>
      <c r="W164" s="6"/>
      <c r="X164" s="6"/>
      <c r="Y164" s="6"/>
      <c r="Z164" s="6"/>
      <c r="AA164" s="6"/>
    </row>
    <row r="165" spans="1:27" ht="15" customHeight="1" x14ac:dyDescent="0.3">
      <c r="A165" s="65">
        <v>214</v>
      </c>
      <c r="B165" s="65">
        <v>161</v>
      </c>
      <c r="C165" s="65">
        <v>8</v>
      </c>
      <c r="D165" s="65">
        <v>106</v>
      </c>
      <c r="E165" s="65">
        <v>492</v>
      </c>
      <c r="F165" s="66">
        <v>3.7604166666666668E-2</v>
      </c>
      <c r="G165" s="67" t="s">
        <v>337</v>
      </c>
      <c r="H165" s="67" t="s">
        <v>478</v>
      </c>
      <c r="I165" s="65" t="s">
        <v>380</v>
      </c>
      <c r="J165" s="65" t="s">
        <v>59</v>
      </c>
      <c r="K165" s="65">
        <v>2</v>
      </c>
      <c r="L165" s="65" t="s">
        <v>27</v>
      </c>
      <c r="M165" s="6"/>
      <c r="N165" s="6"/>
      <c r="O165" s="6"/>
      <c r="P165" s="6"/>
      <c r="Q165" s="6"/>
      <c r="R165" s="6">
        <f>$B165</f>
        <v>161</v>
      </c>
      <c r="S165" s="6"/>
      <c r="U165" s="6"/>
      <c r="V165" s="6"/>
      <c r="W165" s="6"/>
      <c r="X165" s="6"/>
      <c r="Y165" s="6"/>
      <c r="Z165" s="6">
        <f>$D165</f>
        <v>106</v>
      </c>
      <c r="AA165" s="6"/>
    </row>
    <row r="166" spans="1:27" ht="15" customHeight="1" x14ac:dyDescent="0.3">
      <c r="A166" s="65">
        <v>216</v>
      </c>
      <c r="B166" s="65">
        <v>162</v>
      </c>
      <c r="C166" s="65">
        <v>58</v>
      </c>
      <c r="D166" s="65">
        <v>107</v>
      </c>
      <c r="E166" s="65">
        <v>1033</v>
      </c>
      <c r="F166" s="66">
        <v>3.7766203703703698E-2</v>
      </c>
      <c r="G166" s="67" t="s">
        <v>185</v>
      </c>
      <c r="H166" s="67" t="s">
        <v>479</v>
      </c>
      <c r="I166" s="65" t="s">
        <v>344</v>
      </c>
      <c r="J166" s="65" t="s">
        <v>42</v>
      </c>
      <c r="K166" s="65">
        <v>2</v>
      </c>
      <c r="L166" s="65" t="s">
        <v>27</v>
      </c>
      <c r="M166" s="6"/>
      <c r="N166" s="6"/>
      <c r="O166" s="6"/>
      <c r="P166" s="6"/>
      <c r="Q166" s="6"/>
      <c r="R166" s="6"/>
      <c r="S166" s="6">
        <f>$B166</f>
        <v>162</v>
      </c>
      <c r="U166" s="6"/>
      <c r="V166" s="6"/>
      <c r="W166" s="6"/>
      <c r="X166" s="6"/>
      <c r="Y166" s="6"/>
      <c r="Z166" s="6"/>
      <c r="AA166" s="6">
        <f>$D166</f>
        <v>107</v>
      </c>
    </row>
    <row r="167" spans="1:27" ht="15" customHeight="1" x14ac:dyDescent="0.3">
      <c r="A167" s="65">
        <v>218</v>
      </c>
      <c r="B167" s="65">
        <v>163</v>
      </c>
      <c r="C167" s="65">
        <v>5</v>
      </c>
      <c r="D167" s="65">
        <v>108</v>
      </c>
      <c r="E167" s="65">
        <v>1620</v>
      </c>
      <c r="F167" s="66">
        <v>3.7986111111111116E-2</v>
      </c>
      <c r="G167" s="67" t="s">
        <v>480</v>
      </c>
      <c r="H167" s="67" t="s">
        <v>83</v>
      </c>
      <c r="I167" s="65" t="s">
        <v>453</v>
      </c>
      <c r="J167" s="65" t="s">
        <v>24</v>
      </c>
      <c r="K167" s="65">
        <v>2</v>
      </c>
      <c r="L167" s="65" t="s">
        <v>27</v>
      </c>
      <c r="M167" s="6">
        <f>$B167</f>
        <v>163</v>
      </c>
      <c r="N167" s="6"/>
      <c r="O167" s="6"/>
      <c r="P167" s="6"/>
      <c r="Q167" s="6"/>
      <c r="R167" s="6"/>
      <c r="S167" s="6"/>
      <c r="U167" s="6">
        <f>$D167</f>
        <v>108</v>
      </c>
      <c r="V167" s="6"/>
      <c r="W167" s="6"/>
      <c r="X167" s="6"/>
      <c r="Y167" s="6"/>
      <c r="Z167" s="6"/>
      <c r="AA167" s="6"/>
    </row>
    <row r="168" spans="1:27" ht="15" customHeight="1" x14ac:dyDescent="0.3">
      <c r="A168" s="65">
        <v>219</v>
      </c>
      <c r="B168" s="65">
        <v>164</v>
      </c>
      <c r="C168" s="65">
        <v>9</v>
      </c>
      <c r="D168" s="65">
        <v>109</v>
      </c>
      <c r="E168" s="65">
        <v>1151</v>
      </c>
      <c r="F168" s="66">
        <v>3.815972222222222E-2</v>
      </c>
      <c r="G168" s="67" t="s">
        <v>387</v>
      </c>
      <c r="H168" s="67" t="s">
        <v>249</v>
      </c>
      <c r="I168" s="65" t="s">
        <v>380</v>
      </c>
      <c r="J168" s="65" t="s">
        <v>41</v>
      </c>
      <c r="K168" s="65">
        <v>2</v>
      </c>
      <c r="L168" s="65" t="s">
        <v>27</v>
      </c>
      <c r="M168" s="6"/>
      <c r="N168" s="6"/>
      <c r="O168" s="6"/>
      <c r="P168" s="6">
        <f>$B168</f>
        <v>164</v>
      </c>
      <c r="Q168" s="6"/>
      <c r="R168" s="6"/>
      <c r="S168" s="6"/>
      <c r="U168" s="6"/>
      <c r="V168" s="6"/>
      <c r="W168" s="6"/>
      <c r="X168" s="6">
        <f>$D168</f>
        <v>109</v>
      </c>
      <c r="Y168" s="6"/>
      <c r="Z168" s="6"/>
      <c r="AA168" s="6"/>
    </row>
    <row r="169" spans="1:27" ht="15" customHeight="1" x14ac:dyDescent="0.3">
      <c r="A169" s="65">
        <v>220</v>
      </c>
      <c r="B169" s="65">
        <v>165</v>
      </c>
      <c r="C169" s="65">
        <v>10</v>
      </c>
      <c r="D169" s="65">
        <v>110</v>
      </c>
      <c r="E169" s="65">
        <v>1031</v>
      </c>
      <c r="F169" s="66">
        <v>3.8206018518518521E-2</v>
      </c>
      <c r="G169" s="67" t="s">
        <v>481</v>
      </c>
      <c r="H169" s="67" t="s">
        <v>482</v>
      </c>
      <c r="I169" s="65" t="s">
        <v>380</v>
      </c>
      <c r="J169" s="65" t="s">
        <v>42</v>
      </c>
      <c r="K169" s="65">
        <v>2</v>
      </c>
      <c r="L169" s="65" t="s">
        <v>27</v>
      </c>
      <c r="M169" s="6"/>
      <c r="N169" s="6"/>
      <c r="O169" s="6"/>
      <c r="P169" s="6"/>
      <c r="Q169" s="6"/>
      <c r="R169" s="6"/>
      <c r="S169" s="6">
        <f>$B169</f>
        <v>165</v>
      </c>
      <c r="U169" s="6"/>
      <c r="V169" s="6"/>
      <c r="W169" s="6"/>
      <c r="X169" s="6"/>
      <c r="Y169" s="6"/>
      <c r="Z169" s="6"/>
      <c r="AA169" s="6">
        <f>$D169</f>
        <v>110</v>
      </c>
    </row>
    <row r="170" spans="1:27" ht="15" customHeight="1" x14ac:dyDescent="0.3">
      <c r="A170" s="65">
        <v>223</v>
      </c>
      <c r="B170" s="65">
        <v>166</v>
      </c>
      <c r="C170" s="65">
        <v>39</v>
      </c>
      <c r="D170" s="65">
        <v>111</v>
      </c>
      <c r="E170" s="65">
        <v>1651</v>
      </c>
      <c r="F170" s="66">
        <v>3.8831018518518522E-2</v>
      </c>
      <c r="G170" s="67" t="s">
        <v>269</v>
      </c>
      <c r="H170" s="67" t="s">
        <v>237</v>
      </c>
      <c r="I170" s="65" t="s">
        <v>363</v>
      </c>
      <c r="J170" s="65" t="s">
        <v>24</v>
      </c>
      <c r="K170" s="65">
        <v>2</v>
      </c>
      <c r="L170" s="65" t="s">
        <v>27</v>
      </c>
      <c r="M170" s="6">
        <f>$B170</f>
        <v>166</v>
      </c>
      <c r="N170" s="6"/>
      <c r="O170" s="6"/>
      <c r="P170" s="6"/>
      <c r="Q170" s="6"/>
      <c r="R170" s="6"/>
      <c r="S170" s="6"/>
      <c r="U170" s="6">
        <f>$D170</f>
        <v>111</v>
      </c>
      <c r="V170" s="6"/>
      <c r="W170" s="6"/>
      <c r="X170" s="6"/>
      <c r="Y170" s="6"/>
      <c r="Z170" s="6"/>
      <c r="AA170" s="6"/>
    </row>
    <row r="171" spans="1:27" ht="15" customHeight="1" x14ac:dyDescent="0.3">
      <c r="A171" s="65">
        <v>224</v>
      </c>
      <c r="B171" s="65">
        <v>167</v>
      </c>
      <c r="C171" s="65">
        <v>40</v>
      </c>
      <c r="D171" s="65">
        <v>112</v>
      </c>
      <c r="E171" s="65">
        <v>1745</v>
      </c>
      <c r="F171" s="66">
        <v>3.9050925925925926E-2</v>
      </c>
      <c r="G171" s="67" t="s">
        <v>367</v>
      </c>
      <c r="H171" s="67" t="s">
        <v>483</v>
      </c>
      <c r="I171" s="65" t="s">
        <v>363</v>
      </c>
      <c r="J171" s="65" t="s">
        <v>19</v>
      </c>
      <c r="K171" s="65">
        <v>2</v>
      </c>
      <c r="L171" s="65" t="s">
        <v>27</v>
      </c>
      <c r="M171" s="6"/>
      <c r="N171" s="6"/>
      <c r="O171" s="6"/>
      <c r="P171" s="6"/>
      <c r="Q171" s="6">
        <f>$B171</f>
        <v>167</v>
      </c>
      <c r="R171" s="6"/>
      <c r="S171" s="6"/>
      <c r="U171" s="6"/>
      <c r="V171" s="6"/>
      <c r="W171" s="6"/>
      <c r="X171" s="6"/>
      <c r="Y171" s="6">
        <f>$D171</f>
        <v>112</v>
      </c>
      <c r="Z171" s="6"/>
      <c r="AA171" s="6"/>
    </row>
    <row r="172" spans="1:27" ht="15" customHeight="1" x14ac:dyDescent="0.3">
      <c r="A172" s="65">
        <v>225</v>
      </c>
      <c r="B172" s="65">
        <v>168</v>
      </c>
      <c r="C172" s="65">
        <v>11</v>
      </c>
      <c r="D172" s="65"/>
      <c r="E172" s="65">
        <v>1135</v>
      </c>
      <c r="F172" s="66">
        <v>3.90625E-2</v>
      </c>
      <c r="G172" s="67" t="s">
        <v>387</v>
      </c>
      <c r="H172" s="67" t="s">
        <v>484</v>
      </c>
      <c r="I172" s="65" t="s">
        <v>380</v>
      </c>
      <c r="J172" s="65" t="s">
        <v>41</v>
      </c>
      <c r="K172" s="65">
        <v>2</v>
      </c>
      <c r="L172" s="65" t="s">
        <v>27</v>
      </c>
      <c r="M172" s="6"/>
      <c r="N172" s="6"/>
      <c r="O172" s="6"/>
      <c r="P172" s="6">
        <f>$B172</f>
        <v>168</v>
      </c>
      <c r="Q172" s="6"/>
      <c r="R172" s="6"/>
      <c r="S172" s="6"/>
      <c r="U172" s="6"/>
      <c r="V172" s="6"/>
      <c r="W172" s="6"/>
      <c r="X172" s="6">
        <f>$D172</f>
        <v>0</v>
      </c>
      <c r="Y172" s="6"/>
      <c r="Z172" s="6"/>
      <c r="AA172" s="6"/>
    </row>
    <row r="173" spans="1:27" ht="15" customHeight="1" x14ac:dyDescent="0.3">
      <c r="A173" s="65">
        <v>227</v>
      </c>
      <c r="B173" s="65">
        <v>169</v>
      </c>
      <c r="C173" s="65"/>
      <c r="D173" s="65"/>
      <c r="E173" s="65">
        <v>1348</v>
      </c>
      <c r="F173" s="66">
        <v>3.9120370370370375E-2</v>
      </c>
      <c r="G173" s="67" t="s">
        <v>269</v>
      </c>
      <c r="H173" s="67" t="s">
        <v>334</v>
      </c>
      <c r="I173" s="65" t="s">
        <v>66</v>
      </c>
      <c r="J173" s="65" t="s">
        <v>18</v>
      </c>
      <c r="K173" s="65">
        <v>2</v>
      </c>
      <c r="L173" s="65" t="s">
        <v>27</v>
      </c>
      <c r="M173" s="6"/>
      <c r="N173" s="6">
        <f>$B173</f>
        <v>169</v>
      </c>
      <c r="O173" s="6"/>
      <c r="P173" s="6"/>
      <c r="Q173" s="6"/>
      <c r="R173" s="6"/>
      <c r="S173" s="6"/>
      <c r="U173" s="6"/>
      <c r="V173" s="6"/>
      <c r="W173" s="6"/>
      <c r="X173" s="6"/>
      <c r="Y173" s="6"/>
      <c r="Z173" s="6"/>
      <c r="AA173" s="6"/>
    </row>
    <row r="174" spans="1:27" ht="15" customHeight="1" x14ac:dyDescent="0.3">
      <c r="A174" s="65">
        <v>229</v>
      </c>
      <c r="B174" s="65">
        <v>170</v>
      </c>
      <c r="C174" s="65"/>
      <c r="D174" s="65"/>
      <c r="E174" s="65">
        <v>819</v>
      </c>
      <c r="F174" s="66">
        <v>3.9178240740740743E-2</v>
      </c>
      <c r="G174" s="67" t="s">
        <v>290</v>
      </c>
      <c r="H174" s="67" t="s">
        <v>335</v>
      </c>
      <c r="I174" s="65" t="s">
        <v>66</v>
      </c>
      <c r="J174" s="65" t="s">
        <v>63</v>
      </c>
      <c r="K174" s="65">
        <v>2</v>
      </c>
      <c r="L174" s="65" t="s">
        <v>27</v>
      </c>
      <c r="M174" s="6"/>
      <c r="N174" s="6"/>
      <c r="O174" s="6">
        <f>$B174</f>
        <v>170</v>
      </c>
      <c r="P174" s="6"/>
      <c r="Q174" s="6"/>
      <c r="R174" s="6"/>
      <c r="S174" s="6"/>
      <c r="U174" s="6"/>
      <c r="V174" s="6"/>
      <c r="W174" s="6"/>
      <c r="X174" s="6"/>
      <c r="Y174" s="6"/>
      <c r="Z174" s="6"/>
      <c r="AA174" s="6"/>
    </row>
    <row r="175" spans="1:27" ht="15" customHeight="1" x14ac:dyDescent="0.3">
      <c r="A175" s="65">
        <v>230</v>
      </c>
      <c r="B175" s="65">
        <v>171</v>
      </c>
      <c r="C175" s="65"/>
      <c r="D175" s="65">
        <v>113</v>
      </c>
      <c r="E175" s="65">
        <v>838</v>
      </c>
      <c r="F175" s="66">
        <v>3.9224537037037037E-2</v>
      </c>
      <c r="G175" s="67" t="s">
        <v>67</v>
      </c>
      <c r="H175" s="67" t="s">
        <v>336</v>
      </c>
      <c r="I175" s="65" t="s">
        <v>66</v>
      </c>
      <c r="J175" s="65" t="s">
        <v>63</v>
      </c>
      <c r="K175" s="65">
        <v>2</v>
      </c>
      <c r="L175" s="65" t="s">
        <v>27</v>
      </c>
      <c r="M175" s="6"/>
      <c r="N175" s="6"/>
      <c r="O175" s="6">
        <f>$B175</f>
        <v>171</v>
      </c>
      <c r="P175" s="6"/>
      <c r="Q175" s="6"/>
      <c r="R175" s="6"/>
      <c r="S175" s="6"/>
      <c r="U175" s="6"/>
      <c r="V175" s="6"/>
      <c r="W175" s="6"/>
      <c r="X175" s="6"/>
      <c r="Y175" s="6"/>
      <c r="Z175" s="6"/>
      <c r="AA175" s="6"/>
    </row>
    <row r="176" spans="1:27" ht="15" customHeight="1" x14ac:dyDescent="0.3">
      <c r="A176" s="65">
        <v>232</v>
      </c>
      <c r="B176" s="65">
        <v>172</v>
      </c>
      <c r="C176" s="65">
        <v>41</v>
      </c>
      <c r="D176" s="65">
        <v>114</v>
      </c>
      <c r="E176" s="65">
        <v>1633</v>
      </c>
      <c r="F176" s="66">
        <v>3.934027777777778E-2</v>
      </c>
      <c r="G176" s="67" t="s">
        <v>485</v>
      </c>
      <c r="H176" s="67" t="s">
        <v>486</v>
      </c>
      <c r="I176" s="65" t="s">
        <v>363</v>
      </c>
      <c r="J176" s="65" t="s">
        <v>24</v>
      </c>
      <c r="K176" s="65">
        <v>2</v>
      </c>
      <c r="L176" s="65" t="s">
        <v>27</v>
      </c>
      <c r="M176" s="6">
        <f>$B176</f>
        <v>172</v>
      </c>
      <c r="N176" s="6"/>
      <c r="O176" s="6"/>
      <c r="P176" s="6"/>
      <c r="Q176" s="6"/>
      <c r="R176" s="6"/>
      <c r="S176" s="6"/>
      <c r="U176" s="6">
        <f>$D176</f>
        <v>114</v>
      </c>
      <c r="V176" s="6"/>
      <c r="W176" s="6"/>
      <c r="X176" s="6"/>
      <c r="Y176" s="6"/>
      <c r="Z176" s="6"/>
      <c r="AA176" s="6"/>
    </row>
    <row r="177" spans="1:27" ht="15" customHeight="1" x14ac:dyDescent="0.3">
      <c r="A177" s="65">
        <v>234</v>
      </c>
      <c r="B177" s="65">
        <v>173</v>
      </c>
      <c r="C177" s="65">
        <v>42</v>
      </c>
      <c r="D177" s="65">
        <v>115</v>
      </c>
      <c r="E177" s="65">
        <v>842</v>
      </c>
      <c r="F177" s="66">
        <v>3.9421296296296295E-2</v>
      </c>
      <c r="G177" s="67" t="s">
        <v>371</v>
      </c>
      <c r="H177" s="67" t="s">
        <v>487</v>
      </c>
      <c r="I177" s="65" t="s">
        <v>363</v>
      </c>
      <c r="J177" s="65" t="s">
        <v>63</v>
      </c>
      <c r="K177" s="65">
        <v>2</v>
      </c>
      <c r="L177" s="65" t="s">
        <v>27</v>
      </c>
      <c r="M177" s="6"/>
      <c r="N177" s="6"/>
      <c r="O177" s="6">
        <f>$B177</f>
        <v>173</v>
      </c>
      <c r="P177" s="6"/>
      <c r="Q177" s="6"/>
      <c r="R177" s="6"/>
      <c r="S177" s="6"/>
      <c r="U177" s="6"/>
      <c r="V177" s="6"/>
      <c r="W177" s="6">
        <f>$D177</f>
        <v>115</v>
      </c>
      <c r="X177" s="6"/>
      <c r="Y177" s="6"/>
      <c r="Z177" s="6"/>
      <c r="AA177" s="6"/>
    </row>
    <row r="178" spans="1:27" ht="15" customHeight="1" x14ac:dyDescent="0.3">
      <c r="A178" s="65">
        <v>235</v>
      </c>
      <c r="B178" s="65">
        <v>174</v>
      </c>
      <c r="C178" s="65">
        <v>12</v>
      </c>
      <c r="D178" s="65">
        <v>116</v>
      </c>
      <c r="E178" s="65">
        <v>1063</v>
      </c>
      <c r="F178" s="66">
        <v>3.9467592592592589E-2</v>
      </c>
      <c r="G178" s="67" t="s">
        <v>288</v>
      </c>
      <c r="H178" s="67" t="s">
        <v>527</v>
      </c>
      <c r="I178" s="65" t="s">
        <v>380</v>
      </c>
      <c r="J178" s="65" t="s">
        <v>42</v>
      </c>
      <c r="K178" s="65">
        <v>2</v>
      </c>
      <c r="L178" s="65" t="s">
        <v>27</v>
      </c>
      <c r="M178" s="6"/>
      <c r="N178" s="6"/>
      <c r="O178" s="6"/>
      <c r="P178" s="6"/>
      <c r="Q178" s="6"/>
      <c r="R178" s="6"/>
      <c r="S178" s="6">
        <f>$B178</f>
        <v>174</v>
      </c>
      <c r="U178" s="6"/>
      <c r="V178" s="6"/>
      <c r="W178" s="6"/>
      <c r="X178" s="6"/>
      <c r="Y178" s="6"/>
      <c r="Z178" s="6"/>
      <c r="AA178" s="6">
        <f>$D178</f>
        <v>116</v>
      </c>
    </row>
    <row r="179" spans="1:27" ht="15" customHeight="1" x14ac:dyDescent="0.3">
      <c r="A179" s="65">
        <v>237</v>
      </c>
      <c r="B179" s="65">
        <v>175</v>
      </c>
      <c r="C179" s="65">
        <v>13</v>
      </c>
      <c r="D179" s="65">
        <v>117</v>
      </c>
      <c r="E179" s="65">
        <v>988</v>
      </c>
      <c r="F179" s="66">
        <v>3.9699074074074074E-2</v>
      </c>
      <c r="G179" s="67" t="s">
        <v>488</v>
      </c>
      <c r="H179" s="67" t="s">
        <v>489</v>
      </c>
      <c r="I179" s="65" t="s">
        <v>380</v>
      </c>
      <c r="J179" s="65" t="s">
        <v>42</v>
      </c>
      <c r="K179" s="65">
        <v>2</v>
      </c>
      <c r="L179" s="65" t="s">
        <v>27</v>
      </c>
      <c r="M179" s="6"/>
      <c r="N179" s="6"/>
      <c r="O179" s="6"/>
      <c r="P179" s="6"/>
      <c r="Q179" s="6"/>
      <c r="R179" s="6"/>
      <c r="S179" s="6">
        <f>$B179</f>
        <v>175</v>
      </c>
      <c r="U179" s="6"/>
      <c r="V179" s="6"/>
      <c r="W179" s="6"/>
      <c r="X179" s="6"/>
      <c r="Y179" s="6"/>
      <c r="Z179" s="6"/>
      <c r="AA179" s="6">
        <f>$D179</f>
        <v>117</v>
      </c>
    </row>
    <row r="180" spans="1:27" ht="15" customHeight="1" x14ac:dyDescent="0.3">
      <c r="A180" s="65">
        <v>244</v>
      </c>
      <c r="B180" s="65">
        <v>176</v>
      </c>
      <c r="C180" s="65">
        <v>14</v>
      </c>
      <c r="D180" s="65">
        <v>118</v>
      </c>
      <c r="E180" s="65">
        <v>1659</v>
      </c>
      <c r="F180" s="66">
        <v>4.0289351851851854E-2</v>
      </c>
      <c r="G180" s="67" t="s">
        <v>269</v>
      </c>
      <c r="H180" s="67" t="s">
        <v>489</v>
      </c>
      <c r="I180" s="65" t="s">
        <v>380</v>
      </c>
      <c r="J180" s="65" t="s">
        <v>24</v>
      </c>
      <c r="K180" s="65">
        <v>2</v>
      </c>
      <c r="L180" s="65" t="s">
        <v>27</v>
      </c>
      <c r="M180" s="6">
        <f>$B180</f>
        <v>176</v>
      </c>
      <c r="N180" s="6"/>
      <c r="O180" s="6"/>
      <c r="P180" s="6"/>
      <c r="Q180" s="6"/>
      <c r="R180" s="6"/>
      <c r="S180" s="6"/>
      <c r="U180" s="6">
        <f>$D180</f>
        <v>118</v>
      </c>
      <c r="V180" s="6"/>
      <c r="W180" s="6"/>
      <c r="X180" s="6"/>
      <c r="Y180" s="6"/>
      <c r="Z180" s="6"/>
      <c r="AA180" s="6"/>
    </row>
    <row r="181" spans="1:27" ht="15" customHeight="1" x14ac:dyDescent="0.3">
      <c r="A181" s="65">
        <v>246</v>
      </c>
      <c r="B181" s="65">
        <v>177</v>
      </c>
      <c r="C181" s="65">
        <v>43</v>
      </c>
      <c r="D181" s="65">
        <v>119</v>
      </c>
      <c r="E181" s="65">
        <v>1044</v>
      </c>
      <c r="F181" s="66">
        <v>4.0358796296296302E-2</v>
      </c>
      <c r="G181" s="67" t="s">
        <v>263</v>
      </c>
      <c r="H181" s="67" t="s">
        <v>490</v>
      </c>
      <c r="I181" s="65" t="s">
        <v>363</v>
      </c>
      <c r="J181" s="65" t="s">
        <v>42</v>
      </c>
      <c r="K181" s="65">
        <v>2</v>
      </c>
      <c r="L181" s="65" t="s">
        <v>27</v>
      </c>
      <c r="M181" s="6"/>
      <c r="N181" s="6"/>
      <c r="O181" s="6"/>
      <c r="P181" s="6"/>
      <c r="Q181" s="6"/>
      <c r="R181" s="6"/>
      <c r="S181" s="6">
        <f>$B181</f>
        <v>177</v>
      </c>
      <c r="U181" s="6"/>
      <c r="V181" s="6"/>
      <c r="W181" s="6"/>
      <c r="X181" s="6"/>
      <c r="Y181" s="6"/>
      <c r="Z181" s="6"/>
      <c r="AA181" s="6">
        <f>$D181</f>
        <v>119</v>
      </c>
    </row>
    <row r="182" spans="1:27" ht="15" customHeight="1" x14ac:dyDescent="0.3">
      <c r="A182" s="65">
        <v>247</v>
      </c>
      <c r="B182" s="65">
        <v>178</v>
      </c>
      <c r="C182" s="65">
        <v>59</v>
      </c>
      <c r="D182" s="65">
        <v>120</v>
      </c>
      <c r="E182" s="65">
        <v>1018</v>
      </c>
      <c r="F182" s="66">
        <v>4.0393518518518516E-2</v>
      </c>
      <c r="G182" s="67" t="s">
        <v>491</v>
      </c>
      <c r="H182" s="67" t="s">
        <v>492</v>
      </c>
      <c r="I182" s="65" t="s">
        <v>344</v>
      </c>
      <c r="J182" s="65" t="s">
        <v>42</v>
      </c>
      <c r="K182" s="65">
        <v>2</v>
      </c>
      <c r="L182" s="65" t="s">
        <v>27</v>
      </c>
      <c r="M182" s="6"/>
      <c r="N182" s="6"/>
      <c r="O182" s="6"/>
      <c r="P182" s="6"/>
      <c r="Q182" s="6"/>
      <c r="R182" s="6"/>
      <c r="S182" s="6">
        <f>$B182</f>
        <v>178</v>
      </c>
      <c r="U182" s="6"/>
      <c r="V182" s="6"/>
      <c r="W182" s="6"/>
      <c r="X182" s="6"/>
      <c r="Y182" s="6"/>
      <c r="Z182" s="6"/>
      <c r="AA182" s="6">
        <f>$D182</f>
        <v>120</v>
      </c>
    </row>
    <row r="183" spans="1:27" ht="15" customHeight="1" x14ac:dyDescent="0.3">
      <c r="A183" s="65">
        <v>249</v>
      </c>
      <c r="B183" s="65">
        <v>179</v>
      </c>
      <c r="C183" s="65">
        <v>15</v>
      </c>
      <c r="D183" s="65">
        <v>121</v>
      </c>
      <c r="E183" s="65">
        <v>1632</v>
      </c>
      <c r="F183" s="66">
        <v>4.0509259259259259E-2</v>
      </c>
      <c r="G183" s="67" t="s">
        <v>313</v>
      </c>
      <c r="H183" s="67" t="s">
        <v>427</v>
      </c>
      <c r="I183" s="65" t="s">
        <v>380</v>
      </c>
      <c r="J183" s="65" t="s">
        <v>24</v>
      </c>
      <c r="K183" s="65">
        <v>2</v>
      </c>
      <c r="L183" s="65" t="s">
        <v>27</v>
      </c>
      <c r="M183" s="6">
        <f>$B183</f>
        <v>179</v>
      </c>
      <c r="N183" s="6"/>
      <c r="O183" s="6"/>
      <c r="P183" s="6"/>
      <c r="Q183" s="6"/>
      <c r="R183" s="6"/>
      <c r="S183" s="6"/>
      <c r="U183" s="6">
        <f>$D183</f>
        <v>121</v>
      </c>
      <c r="V183" s="6"/>
      <c r="W183" s="6"/>
      <c r="X183" s="6"/>
      <c r="Y183" s="6"/>
      <c r="Z183" s="6"/>
      <c r="AA183" s="6"/>
    </row>
    <row r="184" spans="1:27" ht="15" customHeight="1" x14ac:dyDescent="0.3">
      <c r="A184" s="65">
        <v>251</v>
      </c>
      <c r="B184" s="65">
        <v>180</v>
      </c>
      <c r="C184" s="65">
        <v>16</v>
      </c>
      <c r="D184" s="65">
        <v>122</v>
      </c>
      <c r="E184" s="65">
        <v>1023</v>
      </c>
      <c r="F184" s="66">
        <v>4.0810185185185185E-2</v>
      </c>
      <c r="G184" s="67" t="s">
        <v>493</v>
      </c>
      <c r="H184" s="67" t="s">
        <v>494</v>
      </c>
      <c r="I184" s="65" t="s">
        <v>380</v>
      </c>
      <c r="J184" s="65" t="s">
        <v>42</v>
      </c>
      <c r="K184" s="65">
        <v>2</v>
      </c>
      <c r="L184" s="65" t="s">
        <v>27</v>
      </c>
      <c r="M184" s="6"/>
      <c r="N184" s="6"/>
      <c r="O184" s="6"/>
      <c r="P184" s="6"/>
      <c r="Q184" s="6"/>
      <c r="R184" s="6"/>
      <c r="S184" s="6">
        <f>$B184</f>
        <v>180</v>
      </c>
      <c r="U184" s="6"/>
      <c r="V184" s="6"/>
      <c r="W184" s="6"/>
      <c r="X184" s="6"/>
      <c r="Y184" s="6"/>
      <c r="Z184" s="6"/>
      <c r="AA184" s="6">
        <f>$D184</f>
        <v>122</v>
      </c>
    </row>
    <row r="185" spans="1:27" ht="15" customHeight="1" x14ac:dyDescent="0.3">
      <c r="A185" s="65">
        <v>253</v>
      </c>
      <c r="B185" s="65">
        <v>181</v>
      </c>
      <c r="C185" s="65">
        <v>17</v>
      </c>
      <c r="D185" s="65">
        <v>123</v>
      </c>
      <c r="E185" s="65">
        <v>1626</v>
      </c>
      <c r="F185" s="66">
        <v>4.0879629629629634E-2</v>
      </c>
      <c r="G185" s="67" t="s">
        <v>411</v>
      </c>
      <c r="H185" s="67" t="s">
        <v>495</v>
      </c>
      <c r="I185" s="65" t="s">
        <v>380</v>
      </c>
      <c r="J185" s="65" t="s">
        <v>24</v>
      </c>
      <c r="K185" s="65">
        <v>2</v>
      </c>
      <c r="L185" s="65" t="s">
        <v>27</v>
      </c>
      <c r="M185" s="6">
        <f>$B185</f>
        <v>181</v>
      </c>
      <c r="N185" s="6"/>
      <c r="O185" s="6"/>
      <c r="P185" s="6"/>
      <c r="Q185" s="6"/>
      <c r="R185" s="6"/>
      <c r="S185" s="6"/>
      <c r="U185" s="6">
        <f>$D185</f>
        <v>123</v>
      </c>
      <c r="V185" s="6"/>
      <c r="W185" s="6"/>
      <c r="X185" s="6"/>
      <c r="Y185" s="6"/>
      <c r="Z185" s="6"/>
      <c r="AA185" s="6"/>
    </row>
    <row r="186" spans="1:27" ht="15" customHeight="1" x14ac:dyDescent="0.3">
      <c r="A186" s="65">
        <v>254</v>
      </c>
      <c r="B186" s="65">
        <v>182</v>
      </c>
      <c r="C186" s="65">
        <v>44</v>
      </c>
      <c r="D186" s="65">
        <v>124</v>
      </c>
      <c r="E186" s="65">
        <v>828</v>
      </c>
      <c r="F186" s="66">
        <v>4.0972222222222222E-2</v>
      </c>
      <c r="G186" s="67" t="s">
        <v>313</v>
      </c>
      <c r="H186" s="67" t="s">
        <v>496</v>
      </c>
      <c r="I186" s="65" t="s">
        <v>363</v>
      </c>
      <c r="J186" s="65" t="s">
        <v>63</v>
      </c>
      <c r="K186" s="65">
        <v>2</v>
      </c>
      <c r="L186" s="65" t="s">
        <v>27</v>
      </c>
      <c r="M186" s="6"/>
      <c r="N186" s="6"/>
      <c r="O186" s="6">
        <f>$B186</f>
        <v>182</v>
      </c>
      <c r="P186" s="6"/>
      <c r="Q186" s="6"/>
      <c r="R186" s="6"/>
      <c r="S186" s="6"/>
      <c r="U186" s="6"/>
      <c r="V186" s="6"/>
      <c r="W186" s="6">
        <f>$D186</f>
        <v>124</v>
      </c>
      <c r="X186" s="6"/>
      <c r="Y186" s="6"/>
      <c r="Z186" s="6"/>
      <c r="AA186" s="6"/>
    </row>
    <row r="187" spans="1:27" ht="15" customHeight="1" x14ac:dyDescent="0.3">
      <c r="A187" s="65">
        <v>256</v>
      </c>
      <c r="B187" s="65">
        <v>183</v>
      </c>
      <c r="C187" s="65">
        <v>6</v>
      </c>
      <c r="D187" s="65">
        <v>125</v>
      </c>
      <c r="E187" s="65">
        <v>1037</v>
      </c>
      <c r="F187" s="66">
        <v>4.1018518518518524E-2</v>
      </c>
      <c r="G187" s="67" t="s">
        <v>371</v>
      </c>
      <c r="H187" s="67" t="s">
        <v>497</v>
      </c>
      <c r="I187" s="65" t="s">
        <v>453</v>
      </c>
      <c r="J187" s="65" t="s">
        <v>42</v>
      </c>
      <c r="K187" s="65">
        <v>2</v>
      </c>
      <c r="L187" s="65" t="s">
        <v>27</v>
      </c>
      <c r="M187" s="6"/>
      <c r="N187" s="6"/>
      <c r="O187" s="6"/>
      <c r="P187" s="6"/>
      <c r="Q187" s="6"/>
      <c r="R187" s="6"/>
      <c r="S187" s="6">
        <f>$B187</f>
        <v>183</v>
      </c>
      <c r="U187" s="6"/>
      <c r="V187" s="6"/>
      <c r="W187" s="6"/>
      <c r="X187" s="6"/>
      <c r="Y187" s="6"/>
      <c r="Z187" s="6"/>
      <c r="AA187" s="6">
        <f>$D187</f>
        <v>125</v>
      </c>
    </row>
    <row r="188" spans="1:27" ht="15" customHeight="1" x14ac:dyDescent="0.3">
      <c r="A188" s="65">
        <v>257</v>
      </c>
      <c r="B188" s="65">
        <v>184</v>
      </c>
      <c r="C188" s="65">
        <v>45</v>
      </c>
      <c r="D188" s="65"/>
      <c r="E188" s="65">
        <v>825</v>
      </c>
      <c r="F188" s="66">
        <v>4.103009259259259E-2</v>
      </c>
      <c r="G188" s="67" t="s">
        <v>288</v>
      </c>
      <c r="H188" s="67" t="s">
        <v>498</v>
      </c>
      <c r="I188" s="65" t="s">
        <v>363</v>
      </c>
      <c r="J188" s="65" t="s">
        <v>63</v>
      </c>
      <c r="K188" s="65">
        <v>2</v>
      </c>
      <c r="L188" s="65" t="s">
        <v>27</v>
      </c>
      <c r="M188" s="6"/>
      <c r="N188" s="6"/>
      <c r="O188" s="6">
        <f>$B188</f>
        <v>184</v>
      </c>
      <c r="P188" s="6"/>
      <c r="Q188" s="6"/>
      <c r="R188" s="6"/>
      <c r="S188" s="6"/>
      <c r="U188" s="6"/>
      <c r="V188" s="6"/>
      <c r="W188" s="6">
        <f>$D188</f>
        <v>0</v>
      </c>
      <c r="X188" s="6"/>
      <c r="Y188" s="6"/>
      <c r="Z188" s="6"/>
      <c r="AA188" s="6"/>
    </row>
    <row r="189" spans="1:27" ht="15" customHeight="1" x14ac:dyDescent="0.3">
      <c r="A189" s="65">
        <v>258</v>
      </c>
      <c r="B189" s="65">
        <v>185</v>
      </c>
      <c r="C189" s="65"/>
      <c r="D189" s="65">
        <v>126</v>
      </c>
      <c r="E189" s="65">
        <v>817</v>
      </c>
      <c r="F189" s="66">
        <v>4.1041666666666664E-2</v>
      </c>
      <c r="G189" s="67" t="s">
        <v>337</v>
      </c>
      <c r="H189" s="67" t="s">
        <v>338</v>
      </c>
      <c r="I189" s="65" t="s">
        <v>66</v>
      </c>
      <c r="J189" s="65" t="s">
        <v>63</v>
      </c>
      <c r="K189" s="65">
        <v>2</v>
      </c>
      <c r="L189" s="65" t="s">
        <v>27</v>
      </c>
      <c r="M189" s="6"/>
      <c r="N189" s="6"/>
      <c r="O189" s="6">
        <f>$B189</f>
        <v>185</v>
      </c>
      <c r="P189" s="6"/>
      <c r="Q189" s="6"/>
      <c r="R189" s="6"/>
      <c r="S189" s="6"/>
      <c r="U189" s="6"/>
      <c r="V189" s="6"/>
      <c r="W189" s="6"/>
      <c r="X189" s="6"/>
      <c r="Y189" s="6"/>
      <c r="Z189" s="6"/>
      <c r="AA189" s="6"/>
    </row>
    <row r="190" spans="1:27" ht="15" customHeight="1" x14ac:dyDescent="0.3">
      <c r="A190" s="65">
        <v>260</v>
      </c>
      <c r="B190" s="65">
        <v>186</v>
      </c>
      <c r="C190" s="65">
        <v>46</v>
      </c>
      <c r="D190" s="65">
        <v>127</v>
      </c>
      <c r="E190" s="65">
        <v>1051</v>
      </c>
      <c r="F190" s="66">
        <v>4.1111111111111112E-2</v>
      </c>
      <c r="G190" s="67" t="s">
        <v>457</v>
      </c>
      <c r="H190" s="67" t="s">
        <v>499</v>
      </c>
      <c r="I190" s="65" t="s">
        <v>363</v>
      </c>
      <c r="J190" s="65" t="s">
        <v>42</v>
      </c>
      <c r="K190" s="65">
        <v>2</v>
      </c>
      <c r="L190" s="65" t="s">
        <v>27</v>
      </c>
      <c r="M190" s="6"/>
      <c r="N190" s="6"/>
      <c r="O190" s="6"/>
      <c r="P190" s="6"/>
      <c r="Q190" s="6"/>
      <c r="R190" s="6"/>
      <c r="S190" s="6">
        <f>$B190</f>
        <v>186</v>
      </c>
      <c r="U190" s="6"/>
      <c r="V190" s="6"/>
      <c r="W190" s="6"/>
      <c r="X190" s="6"/>
      <c r="Y190" s="6"/>
      <c r="Z190" s="6"/>
      <c r="AA190" s="6">
        <f>$D190</f>
        <v>127</v>
      </c>
    </row>
    <row r="191" spans="1:27" ht="15" customHeight="1" x14ac:dyDescent="0.3">
      <c r="A191" s="65">
        <v>262</v>
      </c>
      <c r="B191" s="65">
        <v>187</v>
      </c>
      <c r="C191" s="65">
        <v>47</v>
      </c>
      <c r="D191" s="65">
        <v>128</v>
      </c>
      <c r="E191" s="65">
        <v>785</v>
      </c>
      <c r="F191" s="66">
        <v>4.1157407407407406E-2</v>
      </c>
      <c r="G191" s="67" t="s">
        <v>83</v>
      </c>
      <c r="H191" s="67" t="s">
        <v>535</v>
      </c>
      <c r="I191" s="65" t="s">
        <v>363</v>
      </c>
      <c r="J191" s="65" t="s">
        <v>63</v>
      </c>
      <c r="K191" s="65">
        <v>2</v>
      </c>
      <c r="L191" s="65" t="s">
        <v>27</v>
      </c>
      <c r="M191" s="6"/>
      <c r="N191" s="6"/>
      <c r="O191" s="6">
        <f>$B191</f>
        <v>187</v>
      </c>
      <c r="P191" s="6"/>
      <c r="Q191" s="6"/>
      <c r="R191" s="6"/>
      <c r="S191" s="6"/>
      <c r="U191" s="6"/>
      <c r="V191" s="6"/>
      <c r="W191" s="6">
        <f>$D191</f>
        <v>128</v>
      </c>
      <c r="X191" s="6"/>
      <c r="Y191" s="6"/>
      <c r="Z191" s="6"/>
      <c r="AA191" s="6"/>
    </row>
    <row r="192" spans="1:27" ht="15" customHeight="1" x14ac:dyDescent="0.3">
      <c r="A192" s="42">
        <v>272</v>
      </c>
      <c r="B192" s="42">
        <v>188</v>
      </c>
      <c r="C192" s="42">
        <v>48</v>
      </c>
      <c r="D192" s="42">
        <v>129</v>
      </c>
      <c r="E192" s="42">
        <v>1113</v>
      </c>
      <c r="F192" s="58">
        <v>4.2013888888888892E-2</v>
      </c>
      <c r="G192" s="41" t="s">
        <v>400</v>
      </c>
      <c r="H192" s="41" t="s">
        <v>500</v>
      </c>
      <c r="I192" s="42" t="s">
        <v>363</v>
      </c>
      <c r="J192" s="42" t="s">
        <v>41</v>
      </c>
      <c r="K192" s="42">
        <v>2</v>
      </c>
      <c r="L192" s="42" t="s">
        <v>27</v>
      </c>
      <c r="M192" s="6"/>
      <c r="N192" s="6"/>
      <c r="O192" s="6"/>
      <c r="P192" s="6">
        <f>$B192</f>
        <v>188</v>
      </c>
      <c r="Q192" s="6"/>
      <c r="R192" s="6"/>
      <c r="S192" s="6"/>
      <c r="U192" s="6"/>
      <c r="V192" s="6"/>
      <c r="W192" s="6"/>
      <c r="X192" s="6">
        <f>$D192</f>
        <v>129</v>
      </c>
      <c r="Y192" s="6"/>
      <c r="Z192" s="6"/>
      <c r="AA192" s="6"/>
    </row>
    <row r="193" spans="1:27" ht="15" customHeight="1" x14ac:dyDescent="0.3">
      <c r="A193" s="42">
        <v>275</v>
      </c>
      <c r="B193" s="42">
        <v>189</v>
      </c>
      <c r="C193" s="42">
        <v>7</v>
      </c>
      <c r="D193" s="42">
        <v>130</v>
      </c>
      <c r="E193" s="42">
        <v>452</v>
      </c>
      <c r="F193" s="58">
        <v>4.2592592592592592E-2</v>
      </c>
      <c r="G193" s="41" t="s">
        <v>501</v>
      </c>
      <c r="H193" s="41" t="s">
        <v>502</v>
      </c>
      <c r="I193" s="42" t="s">
        <v>453</v>
      </c>
      <c r="J193" s="42" t="s">
        <v>59</v>
      </c>
      <c r="K193" s="42">
        <v>2</v>
      </c>
      <c r="L193" s="42" t="s">
        <v>27</v>
      </c>
      <c r="M193" s="6"/>
      <c r="N193" s="6"/>
      <c r="O193" s="6"/>
      <c r="P193" s="6"/>
      <c r="Q193" s="6"/>
      <c r="R193" s="6">
        <f>$B193</f>
        <v>189</v>
      </c>
      <c r="S193" s="6"/>
      <c r="U193" s="6"/>
      <c r="V193" s="6"/>
      <c r="W193" s="6"/>
      <c r="X193" s="6"/>
      <c r="Y193" s="6"/>
      <c r="Z193" s="6">
        <f>$D193</f>
        <v>130</v>
      </c>
      <c r="AA193" s="6"/>
    </row>
    <row r="194" spans="1:27" ht="15" customHeight="1" x14ac:dyDescent="0.3">
      <c r="A194" s="42">
        <v>281</v>
      </c>
      <c r="B194" s="42">
        <v>190</v>
      </c>
      <c r="C194" s="42">
        <v>49</v>
      </c>
      <c r="D194" s="42">
        <v>131</v>
      </c>
      <c r="E194" s="42">
        <v>831</v>
      </c>
      <c r="F194" s="58">
        <v>4.3402777777777776E-2</v>
      </c>
      <c r="G194" s="41" t="s">
        <v>503</v>
      </c>
      <c r="H194" s="41" t="s">
        <v>504</v>
      </c>
      <c r="I194" s="42" t="s">
        <v>363</v>
      </c>
      <c r="J194" s="42" t="s">
        <v>63</v>
      </c>
      <c r="K194" s="42">
        <v>2</v>
      </c>
      <c r="L194" s="42" t="s">
        <v>27</v>
      </c>
      <c r="M194" s="6"/>
      <c r="N194" s="6"/>
      <c r="O194" s="6">
        <f>$B194</f>
        <v>190</v>
      </c>
      <c r="P194" s="6"/>
      <c r="Q194" s="6"/>
      <c r="R194" s="6"/>
      <c r="S194" s="6"/>
      <c r="U194" s="6"/>
      <c r="V194" s="6"/>
      <c r="W194" s="6">
        <f>$D194</f>
        <v>131</v>
      </c>
      <c r="X194" s="6"/>
      <c r="Y194" s="6"/>
      <c r="Z194" s="6"/>
      <c r="AA194" s="6"/>
    </row>
    <row r="195" spans="1:27" ht="15" customHeight="1" x14ac:dyDescent="0.3">
      <c r="A195" s="42">
        <v>282</v>
      </c>
      <c r="B195" s="42">
        <v>191</v>
      </c>
      <c r="C195" s="42">
        <v>50</v>
      </c>
      <c r="D195" s="42">
        <v>95</v>
      </c>
      <c r="E195" s="42">
        <v>1126</v>
      </c>
      <c r="F195" s="58">
        <v>4.3518518518518519E-2</v>
      </c>
      <c r="G195" s="41" t="s">
        <v>505</v>
      </c>
      <c r="H195" s="41" t="s">
        <v>506</v>
      </c>
      <c r="I195" s="42" t="s">
        <v>363</v>
      </c>
      <c r="J195" s="42" t="s">
        <v>41</v>
      </c>
      <c r="K195" s="42">
        <v>2</v>
      </c>
      <c r="L195" s="42" t="s">
        <v>27</v>
      </c>
      <c r="M195" s="6"/>
      <c r="N195" s="6"/>
      <c r="O195" s="6"/>
      <c r="P195" s="6">
        <f>$B195</f>
        <v>191</v>
      </c>
      <c r="Q195" s="6"/>
      <c r="R195" s="6"/>
      <c r="S195" s="6"/>
      <c r="U195" s="6"/>
      <c r="V195" s="6"/>
      <c r="W195" s="6"/>
      <c r="X195" s="6">
        <f>$D195</f>
        <v>95</v>
      </c>
      <c r="Y195" s="6"/>
      <c r="Z195" s="6"/>
      <c r="AA195" s="6"/>
    </row>
    <row r="196" spans="1:27" ht="15" customHeight="1" x14ac:dyDescent="0.3">
      <c r="A196" s="42">
        <v>283</v>
      </c>
      <c r="B196" s="42">
        <v>192</v>
      </c>
      <c r="C196" s="42"/>
      <c r="D196" s="42"/>
      <c r="E196" s="42">
        <v>1333</v>
      </c>
      <c r="F196" s="58">
        <v>4.3576388888888887E-2</v>
      </c>
      <c r="G196" s="41" t="s">
        <v>206</v>
      </c>
      <c r="H196" s="41" t="s">
        <v>339</v>
      </c>
      <c r="I196" s="42" t="s">
        <v>66</v>
      </c>
      <c r="J196" s="42" t="s">
        <v>18</v>
      </c>
      <c r="K196" s="42">
        <v>2</v>
      </c>
      <c r="L196" s="42" t="s">
        <v>27</v>
      </c>
      <c r="M196" s="6"/>
      <c r="N196" s="6">
        <f>$B196</f>
        <v>192</v>
      </c>
      <c r="O196" s="6"/>
      <c r="P196" s="6"/>
      <c r="Q196" s="6"/>
      <c r="R196" s="6"/>
      <c r="S196" s="6"/>
      <c r="U196" s="6"/>
      <c r="V196" s="6"/>
      <c r="W196" s="6"/>
      <c r="X196" s="6"/>
      <c r="Y196" s="6"/>
      <c r="Z196" s="6"/>
      <c r="AA196" s="6"/>
    </row>
    <row r="197" spans="1:27" ht="15" customHeight="1" x14ac:dyDescent="0.3">
      <c r="A197" s="42">
        <v>284</v>
      </c>
      <c r="B197" s="42">
        <v>193</v>
      </c>
      <c r="C197" s="42"/>
      <c r="D197" s="42"/>
      <c r="E197" s="42">
        <v>1153</v>
      </c>
      <c r="F197" s="58">
        <v>4.3611111111111114E-2</v>
      </c>
      <c r="G197" s="41" t="s">
        <v>313</v>
      </c>
      <c r="H197" s="41" t="s">
        <v>340</v>
      </c>
      <c r="I197" s="42" t="s">
        <v>66</v>
      </c>
      <c r="J197" s="42" t="s">
        <v>41</v>
      </c>
      <c r="K197" s="42">
        <v>2</v>
      </c>
      <c r="L197" s="42" t="s">
        <v>27</v>
      </c>
      <c r="M197" s="6"/>
      <c r="N197" s="6"/>
      <c r="O197" s="6"/>
      <c r="P197" s="6">
        <f>$B197</f>
        <v>193</v>
      </c>
      <c r="Q197" s="6"/>
      <c r="R197" s="6"/>
      <c r="S197" s="6"/>
      <c r="U197" s="6"/>
      <c r="V197" s="6"/>
      <c r="W197" s="6"/>
      <c r="X197" s="6"/>
      <c r="Y197" s="6"/>
      <c r="Z197" s="6"/>
      <c r="AA197" s="6"/>
    </row>
    <row r="198" spans="1:27" ht="15" customHeight="1" x14ac:dyDescent="0.3">
      <c r="A198" s="42">
        <v>286</v>
      </c>
      <c r="B198" s="42">
        <v>194</v>
      </c>
      <c r="C198" s="42">
        <v>51</v>
      </c>
      <c r="D198" s="42">
        <v>96</v>
      </c>
      <c r="E198" s="42">
        <v>1139</v>
      </c>
      <c r="F198" s="58">
        <v>4.3900462962962961E-2</v>
      </c>
      <c r="G198" s="41" t="s">
        <v>436</v>
      </c>
      <c r="H198" s="41" t="s">
        <v>219</v>
      </c>
      <c r="I198" s="42" t="s">
        <v>363</v>
      </c>
      <c r="J198" s="42" t="s">
        <v>41</v>
      </c>
      <c r="K198" s="42">
        <v>2</v>
      </c>
      <c r="L198" s="42" t="s">
        <v>27</v>
      </c>
      <c r="M198" s="6"/>
      <c r="N198" s="6"/>
      <c r="O198" s="6"/>
      <c r="P198" s="6">
        <f>$B198</f>
        <v>194</v>
      </c>
      <c r="Q198" s="6"/>
      <c r="R198" s="6"/>
      <c r="S198" s="6"/>
      <c r="U198" s="6"/>
      <c r="V198" s="6"/>
      <c r="W198" s="6"/>
      <c r="X198" s="6">
        <f>$D198</f>
        <v>96</v>
      </c>
      <c r="Y198" s="6"/>
      <c r="Z198" s="6"/>
      <c r="AA198" s="6"/>
    </row>
    <row r="199" spans="1:27" ht="15" customHeight="1" x14ac:dyDescent="0.3">
      <c r="A199" s="42">
        <v>287</v>
      </c>
      <c r="B199" s="42">
        <v>195</v>
      </c>
      <c r="C199" s="42">
        <v>18</v>
      </c>
      <c r="D199" s="42">
        <v>97</v>
      </c>
      <c r="E199" s="42">
        <v>1337</v>
      </c>
      <c r="F199" s="58">
        <v>4.4120370370370372E-2</v>
      </c>
      <c r="G199" s="41" t="s">
        <v>423</v>
      </c>
      <c r="H199" s="41" t="s">
        <v>507</v>
      </c>
      <c r="I199" s="42" t="s">
        <v>380</v>
      </c>
      <c r="J199" s="42" t="s">
        <v>18</v>
      </c>
      <c r="K199" s="42">
        <v>2</v>
      </c>
      <c r="L199" s="42" t="s">
        <v>27</v>
      </c>
      <c r="M199" s="6"/>
      <c r="N199" s="6">
        <f>$B199</f>
        <v>195</v>
      </c>
      <c r="O199" s="6"/>
      <c r="P199" s="6"/>
      <c r="Q199" s="6"/>
      <c r="R199" s="6"/>
      <c r="S199" s="6"/>
      <c r="U199" s="6"/>
      <c r="V199" s="6">
        <f>$D199</f>
        <v>97</v>
      </c>
      <c r="W199" s="6"/>
      <c r="X199" s="6"/>
      <c r="Y199" s="6"/>
      <c r="Z199" s="6"/>
      <c r="AA199" s="6"/>
    </row>
    <row r="200" spans="1:27" ht="15" customHeight="1" x14ac:dyDescent="0.3">
      <c r="A200" s="42">
        <v>288</v>
      </c>
      <c r="B200" s="42">
        <v>196</v>
      </c>
      <c r="C200" s="42">
        <v>60</v>
      </c>
      <c r="D200" s="42">
        <v>98</v>
      </c>
      <c r="E200" s="42">
        <v>1141</v>
      </c>
      <c r="F200" s="58">
        <v>4.462962962962963E-2</v>
      </c>
      <c r="G200" s="41" t="s">
        <v>276</v>
      </c>
      <c r="H200" s="41" t="s">
        <v>508</v>
      </c>
      <c r="I200" s="42" t="s">
        <v>344</v>
      </c>
      <c r="J200" s="42" t="s">
        <v>41</v>
      </c>
      <c r="K200" s="42">
        <v>2</v>
      </c>
      <c r="L200" s="42" t="s">
        <v>27</v>
      </c>
      <c r="M200" s="6"/>
      <c r="N200" s="6"/>
      <c r="O200" s="6"/>
      <c r="P200" s="6">
        <f>$B200</f>
        <v>196</v>
      </c>
      <c r="Q200" s="6"/>
      <c r="R200" s="6"/>
      <c r="S200" s="6"/>
      <c r="U200" s="6"/>
      <c r="V200" s="6"/>
      <c r="W200" s="6"/>
      <c r="X200" s="6">
        <f>$D200</f>
        <v>98</v>
      </c>
      <c r="Y200" s="6"/>
      <c r="Z200" s="6"/>
      <c r="AA200" s="6"/>
    </row>
    <row r="201" spans="1:27" ht="15" customHeight="1" x14ac:dyDescent="0.3">
      <c r="A201" s="42">
        <v>295</v>
      </c>
      <c r="B201" s="42">
        <v>197</v>
      </c>
      <c r="C201" s="42">
        <v>8</v>
      </c>
      <c r="D201" s="42">
        <v>99</v>
      </c>
      <c r="E201" s="42">
        <v>1763</v>
      </c>
      <c r="F201" s="58">
        <v>4.7106481481481478E-2</v>
      </c>
      <c r="G201" s="41" t="s">
        <v>509</v>
      </c>
      <c r="H201" s="41" t="s">
        <v>265</v>
      </c>
      <c r="I201" s="42" t="s">
        <v>453</v>
      </c>
      <c r="J201" s="42" t="s">
        <v>19</v>
      </c>
      <c r="K201" s="42">
        <v>2</v>
      </c>
      <c r="L201" s="42" t="s">
        <v>27</v>
      </c>
      <c r="M201" s="6"/>
      <c r="N201" s="6"/>
      <c r="O201" s="6"/>
      <c r="P201" s="6"/>
      <c r="Q201" s="6">
        <f>$B201</f>
        <v>197</v>
      </c>
      <c r="R201" s="6"/>
      <c r="S201" s="6"/>
      <c r="U201" s="6"/>
      <c r="V201" s="6"/>
      <c r="W201" s="6"/>
      <c r="X201" s="6"/>
      <c r="Y201" s="6">
        <f>$D201</f>
        <v>99</v>
      </c>
      <c r="Z201" s="6"/>
      <c r="AA201" s="6"/>
    </row>
    <row r="202" spans="1:27" ht="15" customHeight="1" x14ac:dyDescent="0.3">
      <c r="A202" s="42">
        <v>300</v>
      </c>
      <c r="B202" s="42">
        <v>198</v>
      </c>
      <c r="C202" s="42">
        <v>19</v>
      </c>
      <c r="D202" s="42">
        <v>100</v>
      </c>
      <c r="E202" s="42">
        <v>977</v>
      </c>
      <c r="F202" s="58">
        <v>4.853009259259259E-2</v>
      </c>
      <c r="G202" s="41" t="s">
        <v>510</v>
      </c>
      <c r="H202" s="41" t="s">
        <v>511</v>
      </c>
      <c r="I202" s="42" t="s">
        <v>380</v>
      </c>
      <c r="J202" s="42" t="s">
        <v>42</v>
      </c>
      <c r="K202" s="42">
        <v>2</v>
      </c>
      <c r="L202" s="42" t="s">
        <v>27</v>
      </c>
      <c r="M202" s="6"/>
      <c r="N202" s="6"/>
      <c r="O202" s="6"/>
      <c r="P202" s="6"/>
      <c r="Q202" s="6"/>
      <c r="R202" s="6"/>
      <c r="S202" s="6">
        <f>$B202</f>
        <v>198</v>
      </c>
      <c r="U202" s="6"/>
      <c r="V202" s="6"/>
      <c r="W202" s="6"/>
      <c r="X202" s="6"/>
      <c r="Y202" s="6"/>
      <c r="Z202" s="6"/>
      <c r="AA202" s="6">
        <f>$D202</f>
        <v>100</v>
      </c>
    </row>
    <row r="203" spans="1:27" ht="15" customHeight="1" x14ac:dyDescent="0.3">
      <c r="A203" s="42">
        <v>301</v>
      </c>
      <c r="B203" s="42">
        <v>199</v>
      </c>
      <c r="C203" s="42">
        <v>61</v>
      </c>
      <c r="D203" s="42">
        <v>101</v>
      </c>
      <c r="E203" s="42">
        <v>795</v>
      </c>
      <c r="F203" s="58">
        <v>4.8553240740740744E-2</v>
      </c>
      <c r="G203" s="41" t="s">
        <v>512</v>
      </c>
      <c r="H203" s="41" t="s">
        <v>513</v>
      </c>
      <c r="I203" s="42" t="s">
        <v>344</v>
      </c>
      <c r="J203" s="42" t="s">
        <v>63</v>
      </c>
      <c r="K203" s="42">
        <v>2</v>
      </c>
      <c r="L203" s="42" t="s">
        <v>27</v>
      </c>
      <c r="M203" s="6"/>
      <c r="N203" s="6"/>
      <c r="O203" s="6">
        <f>$B203</f>
        <v>199</v>
      </c>
      <c r="P203" s="6"/>
      <c r="Q203" s="6"/>
      <c r="R203" s="6"/>
      <c r="S203" s="6"/>
      <c r="U203" s="6"/>
      <c r="V203" s="6"/>
      <c r="W203" s="6">
        <f>$D203</f>
        <v>101</v>
      </c>
      <c r="X203" s="6"/>
      <c r="Y203" s="6"/>
      <c r="Z203" s="6"/>
      <c r="AA203" s="6"/>
    </row>
    <row r="204" spans="1:27" ht="15" customHeight="1" x14ac:dyDescent="0.3">
      <c r="A204" s="42">
        <v>305</v>
      </c>
      <c r="B204" s="42">
        <v>200</v>
      </c>
      <c r="C204" s="42">
        <v>62</v>
      </c>
      <c r="D204" s="42">
        <v>102</v>
      </c>
      <c r="E204" s="42">
        <v>1099</v>
      </c>
      <c r="F204" s="58">
        <v>4.9895833333333334E-2</v>
      </c>
      <c r="G204" s="41" t="s">
        <v>408</v>
      </c>
      <c r="H204" s="41" t="s">
        <v>514</v>
      </c>
      <c r="I204" s="42" t="s">
        <v>344</v>
      </c>
      <c r="J204" s="42" t="s">
        <v>41</v>
      </c>
      <c r="K204" s="42">
        <v>2</v>
      </c>
      <c r="L204" s="42" t="s">
        <v>27</v>
      </c>
      <c r="M204" s="6"/>
      <c r="N204" s="6"/>
      <c r="O204" s="6"/>
      <c r="P204" s="6">
        <f>$B204</f>
        <v>200</v>
      </c>
      <c r="Q204" s="6"/>
      <c r="R204" s="6"/>
      <c r="S204" s="6"/>
      <c r="U204" s="6"/>
      <c r="V204" s="6"/>
      <c r="W204" s="6"/>
      <c r="X204" s="6">
        <f>$D204</f>
        <v>102</v>
      </c>
      <c r="Y204" s="6"/>
      <c r="Z204" s="6"/>
      <c r="AA204" s="6"/>
    </row>
    <row r="205" spans="1:27" ht="15" customHeight="1" x14ac:dyDescent="0.3">
      <c r="A205" s="42">
        <v>309</v>
      </c>
      <c r="B205" s="42">
        <v>201</v>
      </c>
      <c r="C205" s="42">
        <v>9</v>
      </c>
      <c r="D205" s="42">
        <v>103</v>
      </c>
      <c r="E205" s="42">
        <v>1010</v>
      </c>
      <c r="F205" s="58">
        <v>5.2037037037037034E-2</v>
      </c>
      <c r="G205" s="41" t="s">
        <v>515</v>
      </c>
      <c r="H205" s="41" t="s">
        <v>516</v>
      </c>
      <c r="I205" s="42" t="s">
        <v>453</v>
      </c>
      <c r="J205" s="42" t="s">
        <v>42</v>
      </c>
      <c r="K205" s="42">
        <v>2</v>
      </c>
      <c r="L205" s="42" t="s">
        <v>27</v>
      </c>
      <c r="M205" s="6"/>
      <c r="N205" s="6"/>
      <c r="O205" s="6"/>
      <c r="P205" s="6"/>
      <c r="Q205" s="6"/>
      <c r="R205" s="6"/>
      <c r="S205" s="6">
        <f>$B205</f>
        <v>201</v>
      </c>
      <c r="U205" s="6"/>
      <c r="V205" s="6"/>
      <c r="W205" s="6"/>
      <c r="X205" s="6"/>
      <c r="Y205" s="6"/>
      <c r="Z205" s="6"/>
      <c r="AA205" s="6">
        <f>$D205</f>
        <v>103</v>
      </c>
    </row>
    <row r="206" spans="1:27" ht="15" customHeight="1" x14ac:dyDescent="0.3">
      <c r="A206" s="42">
        <v>310</v>
      </c>
      <c r="B206" s="42">
        <v>202</v>
      </c>
      <c r="C206" s="42">
        <v>20</v>
      </c>
      <c r="D206" s="42">
        <v>104</v>
      </c>
      <c r="E206" s="42">
        <v>1105</v>
      </c>
      <c r="F206" s="58">
        <v>5.2094907407407409E-2</v>
      </c>
      <c r="G206" s="41" t="s">
        <v>185</v>
      </c>
      <c r="H206" s="41" t="s">
        <v>517</v>
      </c>
      <c r="I206" s="42" t="s">
        <v>380</v>
      </c>
      <c r="J206" s="42" t="s">
        <v>41</v>
      </c>
      <c r="K206" s="42">
        <v>2</v>
      </c>
      <c r="L206" s="42" t="s">
        <v>27</v>
      </c>
      <c r="M206" s="6"/>
      <c r="N206" s="6"/>
      <c r="O206" s="6"/>
      <c r="P206" s="6">
        <f>$B206</f>
        <v>202</v>
      </c>
      <c r="Q206" s="6"/>
      <c r="R206" s="6"/>
      <c r="S206" s="6"/>
      <c r="U206" s="6"/>
      <c r="V206" s="6"/>
      <c r="W206" s="6"/>
      <c r="X206" s="6">
        <f>$D206</f>
        <v>104</v>
      </c>
      <c r="Y206" s="6"/>
      <c r="Z206" s="6"/>
      <c r="AA206" s="6"/>
    </row>
    <row r="207" spans="1:27" ht="15" customHeight="1" x14ac:dyDescent="0.3">
      <c r="A207" s="1"/>
      <c r="D207" s="42"/>
      <c r="G207" s="32" t="s">
        <v>20</v>
      </c>
    </row>
    <row r="208" spans="1:27" ht="15" customHeight="1" x14ac:dyDescent="0.3">
      <c r="A208" s="1"/>
      <c r="D208" s="42"/>
      <c r="G208" s="32"/>
    </row>
    <row r="209" spans="1:27" ht="15" customHeight="1" x14ac:dyDescent="0.3">
      <c r="A209" s="38" t="s">
        <v>24</v>
      </c>
      <c r="B209">
        <f>COUNTIF(J:J,A209)</f>
        <v>28</v>
      </c>
      <c r="C209" s="38"/>
      <c r="D209" s="42"/>
      <c r="H209" s="26" t="s">
        <v>14</v>
      </c>
      <c r="M209" s="26">
        <f>SUM(SMALL(M$5:M$206,{13,14,15,16,17,18,19,20,21,22,23,24}))</f>
        <v>1663</v>
      </c>
      <c r="N209" s="26">
        <f>SUM(SMALL(N$5:N$206,{13,14,15,16,17,18,19,20,21,22,23,24}))</f>
        <v>1131</v>
      </c>
      <c r="O209" s="26">
        <f>SUM(SMALL(O$5:O$206,{13,14,15,16,17,18,19,20,21,22,23,24}))</f>
        <v>1039</v>
      </c>
      <c r="P209" s="26">
        <f>SUM(SMALL(P$5:P$206,{13,14,15,16,17,18,19,20,21,22,23,24}))</f>
        <v>1510</v>
      </c>
      <c r="S209" s="26">
        <f>SUM(SMALL(S$5:S$206,{13,14,15,16,17,18,19,20,21,22,23,24}))</f>
        <v>1442</v>
      </c>
      <c r="U209" s="26">
        <f>SUM(SMALL(U$5:U$206,{7,8,9,10,11,12}))</f>
        <v>375</v>
      </c>
      <c r="V209" s="26">
        <f>SUM(SMALL(V$5:V$206,{7,8,9,10,11,12}))</f>
        <v>253</v>
      </c>
      <c r="W209" s="26">
        <f>SUM(SMALL(W$5:W$206,{7,8,9,10,11,12}))</f>
        <v>264</v>
      </c>
      <c r="X209" s="26">
        <f>SUM(SMALL(X$5:X$206,{7,8,9,10,11,12}))</f>
        <v>364</v>
      </c>
      <c r="Y209"/>
      <c r="Z209" s="26">
        <f>SUM(SMALL(Z$5:Z$206,{7,8,9,10,11,12}))</f>
        <v>294</v>
      </c>
      <c r="AA209" s="26">
        <f>SUM(SMALL(AA$5:AA$206,{7,8,9,10,11,12}))</f>
        <v>303</v>
      </c>
    </row>
    <row r="210" spans="1:27" ht="15" customHeight="1" x14ac:dyDescent="0.3">
      <c r="A210" s="38" t="s">
        <v>63</v>
      </c>
      <c r="B210">
        <f>COUNTIF(J:J,A210)</f>
        <v>35</v>
      </c>
      <c r="D210" s="42"/>
      <c r="H210" s="1"/>
      <c r="M210" s="26">
        <f>COUNT(SMALL(M$5:M$206,{13,14,15,16,17,18,19,20,21,22,23,24}))</f>
        <v>12</v>
      </c>
      <c r="N210" s="26">
        <f>COUNT(SMALL(N$5:N$206,{13,14,15,16,17,18,19,20,21,22,23,24}))</f>
        <v>12</v>
      </c>
      <c r="O210" s="26">
        <f>COUNT(SMALL(O$5:O$206,{13,14,15,16,17,18,19,20,21,22,23,24}))</f>
        <v>12</v>
      </c>
      <c r="P210" s="26">
        <f>COUNT(SMALL(P$5:P$206,{13,14,15,16,17,18,19,20,21,22,23,24}))</f>
        <v>12</v>
      </c>
      <c r="S210" s="26">
        <f>COUNT(SMALL(S$5:S$206,{13,14,15,16,17,18,19,20,21,22,23,24}))</f>
        <v>12</v>
      </c>
      <c r="U210" s="26">
        <f>COUNT(SMALL(U$5:U$206,{7,8,9,10,11,12}))</f>
        <v>6</v>
      </c>
      <c r="V210" s="26">
        <f>COUNT(SMALL(V$5:V$206,{7,8,9,10,11,12}))</f>
        <v>6</v>
      </c>
      <c r="W210" s="26">
        <f>COUNT(SMALL(W$5:W$206,{7,8,9,10,11,12}))</f>
        <v>6</v>
      </c>
      <c r="X210" s="26">
        <f>COUNT(SMALL(X$5:X$206,{7,8,9,10,11,12}))</f>
        <v>6</v>
      </c>
      <c r="Y210"/>
      <c r="Z210" s="26">
        <f>COUNT(SMALL(Z$5:Z$206,{7,8,9,10,11,12}))</f>
        <v>6</v>
      </c>
      <c r="AA210" s="26">
        <f>COUNT(SMALL(AA$5:AA$206,{7,8,9,10,11,12}))</f>
        <v>6</v>
      </c>
    </row>
    <row r="211" spans="1:27" ht="15" customHeight="1" x14ac:dyDescent="0.3">
      <c r="A211" s="38" t="s">
        <v>41</v>
      </c>
      <c r="B211">
        <f>COUNTIF(J:J,A211)</f>
        <v>36</v>
      </c>
      <c r="D211" s="42"/>
      <c r="H211" s="1"/>
      <c r="Y211"/>
    </row>
    <row r="212" spans="1:27" ht="15" customHeight="1" x14ac:dyDescent="0.3">
      <c r="A212" s="38" t="s">
        <v>19</v>
      </c>
      <c r="B212">
        <f>COUNTIF(J:J,A212)</f>
        <v>19</v>
      </c>
      <c r="C212" s="38"/>
      <c r="D212" s="42"/>
      <c r="H212" s="27" t="s">
        <v>15</v>
      </c>
      <c r="P212" s="27">
        <f>SUM(SMALL(P$5:P$206,{25,26,27,28,29,30,31,32,33,34,35,36}))</f>
        <v>2153</v>
      </c>
      <c r="S212" s="27">
        <f>SUM(SMALL(S$5:S$206,{25,26,27,28,29,30,31,32,33,34,35,36}))</f>
        <v>2129</v>
      </c>
      <c r="U212" s="27">
        <f>SUM(SMALL(U$5:U$206,{13,14,15,16,17,18}))</f>
        <v>522</v>
      </c>
      <c r="W212" s="27">
        <f>SUM(SMALL(W$5:W$206,{13,14,15,16,17,18}))</f>
        <v>575</v>
      </c>
      <c r="X212" s="27">
        <f>SUM(SMALL(X$5:X$206,{13,14,15,16,17,18}))</f>
        <v>507</v>
      </c>
      <c r="Y212"/>
      <c r="Z212"/>
      <c r="AA212" s="27">
        <f>SUM(SMALL(AA$5:AA$206,{13,14,15,16,17,18}))</f>
        <v>492</v>
      </c>
    </row>
    <row r="213" spans="1:27" ht="15" customHeight="1" x14ac:dyDescent="0.3">
      <c r="A213" s="38" t="s">
        <v>59</v>
      </c>
      <c r="B213">
        <f>COUNTIF(J:J,A213)</f>
        <v>20</v>
      </c>
      <c r="D213" s="42"/>
      <c r="H213" s="1"/>
      <c r="P213" s="27">
        <f>COUNT(SMALL(P$5:P$206,{25,26,27,28,29,30,31,32,33,34,35,36}))</f>
        <v>12</v>
      </c>
      <c r="S213" s="27">
        <f>COUNT(SMALL(S$5:S$206,{25,26,27,28,29,30,31,32,33,34,35,36}))</f>
        <v>12</v>
      </c>
      <c r="U213" s="27">
        <f>COUNT(SMALL(U$5:U$206,{13,14,15,16,17,18}))</f>
        <v>6</v>
      </c>
      <c r="W213" s="27">
        <f>COUNT(SMALL(W$5:W$206,{13,14,15,16,17,18}))</f>
        <v>6</v>
      </c>
      <c r="X213" s="27">
        <f>COUNT(SMALL(X$5:X$206,{13,14,15,16,17,18}))</f>
        <v>6</v>
      </c>
      <c r="Y213"/>
      <c r="Z213"/>
      <c r="AA213" s="27">
        <f>COUNT(SMALL(AA$5:AA$206,{13,14,15,16,17,18}))</f>
        <v>6</v>
      </c>
    </row>
    <row r="214" spans="1:27" ht="15" customHeight="1" x14ac:dyDescent="0.3">
      <c r="A214" s="38" t="s">
        <v>21</v>
      </c>
      <c r="B214">
        <f>COUNTIF(J:J,A214)</f>
        <v>0</v>
      </c>
      <c r="D214" s="42"/>
      <c r="H214" s="1"/>
      <c r="Y214"/>
    </row>
    <row r="215" spans="1:27" ht="15" customHeight="1" x14ac:dyDescent="0.3">
      <c r="A215" s="38" t="s">
        <v>42</v>
      </c>
      <c r="B215">
        <f>COUNTIF(J:J,A215)</f>
        <v>36</v>
      </c>
      <c r="D215" s="42"/>
      <c r="H215" s="37" t="s">
        <v>16</v>
      </c>
      <c r="U215" s="25">
        <f>SUM(SMALL(U$5:U$206,{19,20,21,22,23,24}))</f>
        <v>670</v>
      </c>
      <c r="X215" s="25">
        <f>SUM(SMALL(X$5:X$206,{19,20,21,22,23,24}))</f>
        <v>596</v>
      </c>
      <c r="Y215"/>
      <c r="AA215" s="25">
        <f>SUM(SMALL(AA$5:AA$206,{19,20,21,22,23,24}))</f>
        <v>632</v>
      </c>
    </row>
    <row r="216" spans="1:27" ht="15" customHeight="1" x14ac:dyDescent="0.3">
      <c r="A216" s="38"/>
      <c r="B216" s="2">
        <f>SUM(B209:B215)</f>
        <v>174</v>
      </c>
      <c r="D216" s="42"/>
      <c r="H216" s="1"/>
      <c r="U216" s="25">
        <f>COUNT(SMALL(U$5:U$206,{19,20,21,22,23,24}))</f>
        <v>6</v>
      </c>
      <c r="X216" s="25">
        <f>COUNT(SMALL(X$5:X$206,{19,20,21,22,23,24}))</f>
        <v>6</v>
      </c>
      <c r="Y216"/>
      <c r="AA216" s="25">
        <f>COUNT(SMALL(AA$5:AA$206,{19,20,21,22,23,24}))</f>
        <v>6</v>
      </c>
    </row>
    <row r="217" spans="1:27" ht="15" customHeight="1" x14ac:dyDescent="0.3">
      <c r="A217" s="38"/>
      <c r="B217" s="2"/>
      <c r="D217" s="42"/>
      <c r="H217" s="1"/>
    </row>
    <row r="218" spans="1:27" ht="15" customHeight="1" x14ac:dyDescent="0.3">
      <c r="D218" s="42"/>
      <c r="H218" s="38" t="s">
        <v>17</v>
      </c>
      <c r="AA218" s="1">
        <f>SUM(SMALL(AA$5:AA$206,{25,26,27,28,29,30}))</f>
        <v>730</v>
      </c>
    </row>
    <row r="219" spans="1:27" ht="15" customHeight="1" x14ac:dyDescent="0.3">
      <c r="D219" s="42"/>
      <c r="H219" s="38"/>
      <c r="AA219" s="1">
        <f>COUNT(SMALL(AA$5:AA$206,{25,26,27,28,29,30}))</f>
        <v>6</v>
      </c>
    </row>
    <row r="220" spans="1:27" ht="15" customHeight="1" x14ac:dyDescent="0.3">
      <c r="D220" s="42"/>
      <c r="H220" s="1"/>
    </row>
    <row r="221" spans="1:27" ht="15" customHeight="1" x14ac:dyDescent="0.3">
      <c r="D221" s="42"/>
      <c r="M221" s="1">
        <f>INT(COUNTA(M5:M207)/12)</f>
        <v>2</v>
      </c>
      <c r="N221" s="1">
        <f>INT(COUNTA(N5:N207)/12)</f>
        <v>2</v>
      </c>
      <c r="O221" s="1">
        <f>INT(COUNTA(O5:O207)/12)</f>
        <v>2</v>
      </c>
      <c r="P221" s="1">
        <f>INT(COUNTA(P5:P207)/12)</f>
        <v>3</v>
      </c>
      <c r="Q221" s="1">
        <f>INT(COUNTA(Q5:Q207)/12)</f>
        <v>1</v>
      </c>
      <c r="R221" s="1">
        <f>INT(COUNTA(R5:R207)/12)</f>
        <v>1</v>
      </c>
      <c r="S221" s="1">
        <f>INT(COUNTA(S5:S207)/12)</f>
        <v>3</v>
      </c>
      <c r="U221" s="1">
        <f>INT(COUNTA(U5:U207)/6)</f>
        <v>4</v>
      </c>
      <c r="V221" s="1">
        <f>INT(COUNTA(V5:V207)/6)</f>
        <v>2</v>
      </c>
      <c r="W221" s="1">
        <f>INT(COUNTA(W5:W207)/6)</f>
        <v>3</v>
      </c>
      <c r="X221" s="1">
        <f>INT(COUNTA(X5:X207)/6)</f>
        <v>4</v>
      </c>
      <c r="Y221" s="1">
        <f>INT(COUNTA(Y5:Y207)/6)</f>
        <v>1</v>
      </c>
      <c r="Z221" s="1">
        <f>INT(COUNTA(Z5:Z207)/6)</f>
        <v>2</v>
      </c>
      <c r="AA221" s="1">
        <f>INT(COUNTA(AA5:AA207)/6)</f>
        <v>5</v>
      </c>
    </row>
    <row r="222" spans="1:27" ht="15" customHeight="1" x14ac:dyDescent="0.3">
      <c r="D222" s="42"/>
    </row>
    <row r="223" spans="1:27" ht="15" customHeight="1" x14ac:dyDescent="0.3">
      <c r="D223" s="42"/>
    </row>
    <row r="224" spans="1:27" ht="15" customHeight="1" x14ac:dyDescent="0.3">
      <c r="D224" s="42"/>
    </row>
    <row r="225" spans="4:4" ht="15" customHeight="1" x14ac:dyDescent="0.3">
      <c r="D225" s="42"/>
    </row>
    <row r="226" spans="4:4" ht="15" customHeight="1" x14ac:dyDescent="0.3">
      <c r="D226" s="42"/>
    </row>
    <row r="227" spans="4:4" ht="15" customHeight="1" x14ac:dyDescent="0.3">
      <c r="D227" s="42"/>
    </row>
    <row r="228" spans="4:4" ht="15" customHeight="1" x14ac:dyDescent="0.3">
      <c r="D228" s="42"/>
    </row>
    <row r="229" spans="4:4" ht="15" customHeight="1" x14ac:dyDescent="0.3">
      <c r="D229" s="42"/>
    </row>
    <row r="230" spans="4:4" ht="15" customHeight="1" x14ac:dyDescent="0.3">
      <c r="D230" s="42"/>
    </row>
    <row r="231" spans="4:4" ht="15" customHeight="1" x14ac:dyDescent="0.3">
      <c r="D231" s="42"/>
    </row>
    <row r="232" spans="4:4" ht="15" customHeight="1" x14ac:dyDescent="0.3">
      <c r="D232" s="42"/>
    </row>
    <row r="233" spans="4:4" ht="15" customHeight="1" x14ac:dyDescent="0.3">
      <c r="D233" s="42"/>
    </row>
    <row r="234" spans="4:4" ht="15" customHeight="1" x14ac:dyDescent="0.3">
      <c r="D234" s="42"/>
    </row>
    <row r="235" spans="4:4" ht="15" customHeight="1" x14ac:dyDescent="0.3">
      <c r="D235" s="42"/>
    </row>
    <row r="236" spans="4:4" ht="15" customHeight="1" x14ac:dyDescent="0.3">
      <c r="D236" s="42"/>
    </row>
    <row r="237" spans="4:4" ht="15" customHeight="1" x14ac:dyDescent="0.3">
      <c r="D237" s="42"/>
    </row>
    <row r="238" spans="4:4" ht="15" customHeight="1" x14ac:dyDescent="0.3">
      <c r="D238" s="42"/>
    </row>
    <row r="239" spans="4:4" ht="15" customHeight="1" x14ac:dyDescent="0.3">
      <c r="D239" s="42"/>
    </row>
    <row r="240" spans="4:4" ht="15" customHeight="1" x14ac:dyDescent="0.3">
      <c r="D240" s="42"/>
    </row>
    <row r="241" spans="4:4" ht="15" customHeight="1" x14ac:dyDescent="0.3">
      <c r="D241" s="42"/>
    </row>
    <row r="242" spans="4:4" ht="15" customHeight="1" x14ac:dyDescent="0.3">
      <c r="D242" s="42"/>
    </row>
    <row r="243" spans="4:4" ht="15" customHeight="1" x14ac:dyDescent="0.3">
      <c r="D243" s="42"/>
    </row>
    <row r="244" spans="4:4" ht="15" customHeight="1" x14ac:dyDescent="0.3">
      <c r="D244" s="42"/>
    </row>
    <row r="245" spans="4:4" ht="15" customHeight="1" x14ac:dyDescent="0.3">
      <c r="D245" s="42"/>
    </row>
    <row r="246" spans="4:4" ht="15" customHeight="1" x14ac:dyDescent="0.3">
      <c r="D246" s="42"/>
    </row>
    <row r="247" spans="4:4" ht="15" customHeight="1" x14ac:dyDescent="0.3">
      <c r="D247" s="42"/>
    </row>
  </sheetData>
  <sortState xmlns:xlrd2="http://schemas.microsoft.com/office/spreadsheetml/2017/richdata2" ref="A5:AD206">
    <sortCondition ref="A5:A206"/>
  </sortState>
  <phoneticPr fontId="0" type="noConversion"/>
  <conditionalFormatting sqref="E5:E206">
    <cfRule type="duplicateValues" dxfId="0" priority="33"/>
  </conditionalFormatting>
  <pageMargins left="0.75" right="0.75" top="1.1499999999999999" bottom="1.23" header="0.5" footer="0.5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Team</vt:lpstr>
      <vt:lpstr>Women</vt:lpstr>
      <vt:lpstr>Men</vt:lpstr>
      <vt:lpstr>Men!Print_Area</vt:lpstr>
      <vt:lpstr>Women!Print_Area</vt:lpstr>
      <vt:lpstr>Men!Print_Titles</vt:lpstr>
      <vt:lpstr>Women!Print_Titles</vt:lpstr>
    </vt:vector>
  </TitlesOfParts>
  <Company>BT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Holgate</dc:creator>
  <cp:lastModifiedBy>Paul Holgate</cp:lastModifiedBy>
  <cp:lastPrinted>2013-05-15T00:31:36Z</cp:lastPrinted>
  <dcterms:created xsi:type="dcterms:W3CDTF">2007-05-16T16:50:18Z</dcterms:created>
  <dcterms:modified xsi:type="dcterms:W3CDTF">2026-05-25T09:07:56Z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